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 Proceso Tecnicos\Documentos\REPOSITORIO DIGITAL\Archivos repositorio\Ingenieria\Programa ingenieria mecanica\TMEC 1138\"/>
    </mc:Choice>
  </mc:AlternateContent>
  <bookViews>
    <workbookView xWindow="120" yWindow="90" windowWidth="15315" windowHeight="8445"/>
  </bookViews>
  <sheets>
    <sheet name="DATOS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 " sheetId="8" r:id="rId8"/>
    <sheet name="AGOSTO" sheetId="9" r:id="rId9"/>
    <sheet name="SEPTIEMBRE " sheetId="10" r:id="rId10"/>
    <sheet name="OCTUBRE " sheetId="11" r:id="rId11"/>
    <sheet name="NOVIEMBRE " sheetId="12" r:id="rId12"/>
    <sheet name="DICIEMBRE " sheetId="13" r:id="rId13"/>
    <sheet name="GRAFICO" sheetId="14" r:id="rId14"/>
  </sheets>
  <calcPr calcId="152511"/>
</workbook>
</file>

<file path=xl/calcChain.xml><?xml version="1.0" encoding="utf-8"?>
<calcChain xmlns="http://schemas.openxmlformats.org/spreadsheetml/2006/main">
  <c r="I63" i="13" l="1"/>
  <c r="I65" i="13" l="1"/>
  <c r="J65" i="13"/>
  <c r="K65" i="13" s="1"/>
  <c r="M50" i="13" l="1"/>
  <c r="N50" i="13"/>
  <c r="O50" i="13"/>
  <c r="P50" i="13"/>
  <c r="Q50" i="13"/>
  <c r="R50" i="13"/>
  <c r="S50" i="13"/>
  <c r="T50" i="13"/>
  <c r="U50" i="13"/>
  <c r="V50" i="13"/>
  <c r="W50" i="13"/>
  <c r="X50" i="13"/>
  <c r="L50" i="13"/>
  <c r="N11" i="13"/>
  <c r="C7" i="13"/>
  <c r="C6" i="13"/>
  <c r="C5" i="13"/>
  <c r="C4" i="13"/>
  <c r="M50" i="12"/>
  <c r="N50" i="12"/>
  <c r="O50" i="12"/>
  <c r="P50" i="12"/>
  <c r="Q50" i="12"/>
  <c r="R50" i="12"/>
  <c r="S50" i="12"/>
  <c r="T50" i="12"/>
  <c r="U50" i="12"/>
  <c r="V50" i="12"/>
  <c r="W50" i="12"/>
  <c r="X50" i="12"/>
  <c r="L50" i="12"/>
  <c r="N11" i="12"/>
  <c r="C7" i="12"/>
  <c r="C6" i="12"/>
  <c r="C5" i="12"/>
  <c r="C4" i="12"/>
  <c r="M50" i="11" l="1"/>
  <c r="N50" i="11"/>
  <c r="O50" i="11"/>
  <c r="P50" i="11"/>
  <c r="Q50" i="11"/>
  <c r="R50" i="11"/>
  <c r="S50" i="11"/>
  <c r="T50" i="11"/>
  <c r="U50" i="11"/>
  <c r="V50" i="11"/>
  <c r="W50" i="11"/>
  <c r="X50" i="11"/>
  <c r="L50" i="11"/>
  <c r="N11" i="11"/>
  <c r="C7" i="11"/>
  <c r="C6" i="11"/>
  <c r="C5" i="11"/>
  <c r="C4" i="11"/>
  <c r="M50" i="10"/>
  <c r="N50" i="10"/>
  <c r="O50" i="10"/>
  <c r="P50" i="10"/>
  <c r="Q50" i="10"/>
  <c r="R50" i="10"/>
  <c r="S50" i="10"/>
  <c r="T50" i="10"/>
  <c r="U50" i="10"/>
  <c r="V50" i="10"/>
  <c r="W50" i="10"/>
  <c r="X50" i="10"/>
  <c r="L50" i="10"/>
  <c r="C7" i="10"/>
  <c r="C6" i="10"/>
  <c r="C5" i="10"/>
  <c r="C4" i="10"/>
  <c r="N11" i="10"/>
  <c r="M50" i="9"/>
  <c r="N50" i="9"/>
  <c r="O50" i="9"/>
  <c r="P50" i="9"/>
  <c r="Q50" i="9"/>
  <c r="R50" i="9"/>
  <c r="S50" i="9"/>
  <c r="T50" i="9"/>
  <c r="U50" i="9"/>
  <c r="V50" i="9"/>
  <c r="W50" i="9"/>
  <c r="X50" i="9"/>
  <c r="L50" i="9"/>
  <c r="N11" i="9"/>
  <c r="C7" i="9"/>
  <c r="C6" i="9"/>
  <c r="C5" i="9"/>
  <c r="C4" i="9"/>
  <c r="N11" i="8"/>
  <c r="M50" i="8"/>
  <c r="N50" i="8"/>
  <c r="O50" i="8"/>
  <c r="P50" i="8"/>
  <c r="Q50" i="8"/>
  <c r="R50" i="8"/>
  <c r="S50" i="8"/>
  <c r="T50" i="8"/>
  <c r="U50" i="8"/>
  <c r="V50" i="8"/>
  <c r="W50" i="8"/>
  <c r="X50" i="8"/>
  <c r="L50" i="8"/>
  <c r="C7" i="8"/>
  <c r="C6" i="8"/>
  <c r="C5" i="8"/>
  <c r="C4" i="8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N11" i="7"/>
  <c r="C7" i="7"/>
  <c r="C6" i="7"/>
  <c r="C5" i="7"/>
  <c r="C4" i="7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N14" i="6"/>
  <c r="C7" i="6"/>
  <c r="C6" i="6"/>
  <c r="C5" i="6"/>
  <c r="C4" i="6"/>
  <c r="M53" i="5"/>
  <c r="N53" i="5"/>
  <c r="O53" i="5"/>
  <c r="P53" i="5"/>
  <c r="Q53" i="5"/>
  <c r="R53" i="5"/>
  <c r="S53" i="5"/>
  <c r="T53" i="5"/>
  <c r="U53" i="5"/>
  <c r="V53" i="5"/>
  <c r="W53" i="5"/>
  <c r="X53" i="5"/>
  <c r="L53" i="5"/>
  <c r="N13" i="5"/>
  <c r="C7" i="5"/>
  <c r="C6" i="5"/>
  <c r="C5" i="5"/>
  <c r="C4" i="5"/>
  <c r="M53" i="4"/>
  <c r="N53" i="4"/>
  <c r="O53" i="4"/>
  <c r="P53" i="4"/>
  <c r="Q53" i="4"/>
  <c r="R53" i="4"/>
  <c r="S53" i="4"/>
  <c r="T53" i="4"/>
  <c r="U53" i="4"/>
  <c r="V53" i="4"/>
  <c r="W53" i="4"/>
  <c r="X53" i="4"/>
  <c r="L53" i="4"/>
  <c r="N12" i="4"/>
  <c r="C7" i="4"/>
  <c r="C6" i="4"/>
  <c r="C5" i="4"/>
  <c r="C4" i="4"/>
  <c r="O53" i="3"/>
  <c r="O11" i="3"/>
  <c r="C8" i="3" l="1"/>
  <c r="C7" i="3"/>
  <c r="C6" i="3"/>
  <c r="C5" i="3"/>
  <c r="X53" i="3"/>
  <c r="W53" i="3"/>
  <c r="V53" i="3"/>
  <c r="U53" i="3"/>
  <c r="T53" i="3"/>
  <c r="S53" i="3"/>
  <c r="R53" i="3"/>
  <c r="Q53" i="3"/>
  <c r="P53" i="3"/>
  <c r="N53" i="3"/>
  <c r="M53" i="3"/>
  <c r="L53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C48" i="3"/>
  <c r="D44" i="3"/>
  <c r="C42" i="3"/>
  <c r="C41" i="3"/>
  <c r="C40" i="3"/>
  <c r="C39" i="3"/>
  <c r="O14" i="2"/>
  <c r="M59" i="2"/>
  <c r="N59" i="2"/>
  <c r="O59" i="2"/>
  <c r="P59" i="2"/>
  <c r="Q59" i="2"/>
  <c r="R59" i="2"/>
  <c r="S59" i="2"/>
  <c r="T59" i="2"/>
  <c r="U59" i="2"/>
  <c r="V59" i="2"/>
  <c r="W59" i="2"/>
  <c r="X59" i="2"/>
  <c r="L59" i="2"/>
  <c r="C16" i="2" l="1"/>
  <c r="C17" i="2"/>
  <c r="C18" i="2"/>
  <c r="C15" i="2"/>
  <c r="E30" i="13" l="1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C45" i="13"/>
  <c r="D41" i="13"/>
  <c r="C39" i="13"/>
  <c r="C38" i="13"/>
  <c r="C37" i="13"/>
  <c r="C36" i="13"/>
  <c r="C26" i="13"/>
  <c r="C22" i="13"/>
  <c r="C21" i="13"/>
  <c r="C20" i="13"/>
  <c r="C19" i="13"/>
  <c r="D13" i="13"/>
  <c r="D14" i="13"/>
  <c r="D15" i="13"/>
  <c r="D12" i="13"/>
  <c r="C13" i="13"/>
  <c r="C14" i="13"/>
  <c r="C15" i="13"/>
  <c r="C12" i="13"/>
  <c r="E15" i="13"/>
  <c r="E14" i="13"/>
  <c r="E13" i="13"/>
  <c r="E12" i="13"/>
  <c r="L11" i="13"/>
  <c r="K11" i="13"/>
  <c r="E30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C45" i="12"/>
  <c r="D41" i="12"/>
  <c r="C39" i="12"/>
  <c r="C38" i="12"/>
  <c r="C37" i="12"/>
  <c r="C36" i="12"/>
  <c r="C26" i="12"/>
  <c r="C22" i="12"/>
  <c r="C21" i="12"/>
  <c r="C20" i="12"/>
  <c r="C19" i="12"/>
  <c r="D13" i="12"/>
  <c r="D14" i="12"/>
  <c r="D15" i="12"/>
  <c r="D12" i="12"/>
  <c r="C13" i="12"/>
  <c r="C14" i="12"/>
  <c r="C15" i="12"/>
  <c r="C12" i="12"/>
  <c r="E15" i="12"/>
  <c r="E14" i="12"/>
  <c r="E13" i="12"/>
  <c r="E12" i="12"/>
  <c r="L11" i="12"/>
  <c r="K11" i="12"/>
  <c r="E30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C45" i="11"/>
  <c r="D41" i="11"/>
  <c r="C39" i="11"/>
  <c r="C38" i="11"/>
  <c r="C37" i="11"/>
  <c r="C36" i="11"/>
  <c r="C26" i="11"/>
  <c r="C22" i="11"/>
  <c r="C21" i="11"/>
  <c r="C20" i="11"/>
  <c r="C19" i="11"/>
  <c r="D13" i="11"/>
  <c r="D14" i="11"/>
  <c r="D15" i="11"/>
  <c r="D12" i="11"/>
  <c r="C13" i="11"/>
  <c r="C14" i="11"/>
  <c r="C15" i="11"/>
  <c r="C12" i="11"/>
  <c r="E15" i="11"/>
  <c r="E14" i="11"/>
  <c r="E13" i="11"/>
  <c r="E12" i="11"/>
  <c r="L11" i="11"/>
  <c r="K11" i="11"/>
  <c r="E30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C45" i="10"/>
  <c r="G45" i="10" s="1"/>
  <c r="D41" i="10"/>
  <c r="C39" i="10"/>
  <c r="C38" i="10"/>
  <c r="C37" i="10"/>
  <c r="C36" i="10"/>
  <c r="C26" i="10"/>
  <c r="C22" i="10"/>
  <c r="C21" i="10"/>
  <c r="C20" i="10"/>
  <c r="C19" i="10"/>
  <c r="E13" i="10"/>
  <c r="E14" i="10"/>
  <c r="E15" i="10"/>
  <c r="E12" i="10"/>
  <c r="D13" i="10"/>
  <c r="D14" i="10"/>
  <c r="D15" i="10"/>
  <c r="D12" i="10"/>
  <c r="C13" i="10"/>
  <c r="C14" i="10"/>
  <c r="C15" i="10"/>
  <c r="AA22" i="10" s="1"/>
  <c r="C12" i="10"/>
  <c r="AB19" i="10" s="1"/>
  <c r="L11" i="10"/>
  <c r="K11" i="10"/>
  <c r="E30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C45" i="9"/>
  <c r="D41" i="9"/>
  <c r="C39" i="9"/>
  <c r="C38" i="9"/>
  <c r="C37" i="9"/>
  <c r="C36" i="9"/>
  <c r="C26" i="9"/>
  <c r="C22" i="9"/>
  <c r="C21" i="9"/>
  <c r="C20" i="9"/>
  <c r="C19" i="9"/>
  <c r="E13" i="9"/>
  <c r="E14" i="9"/>
  <c r="E15" i="9"/>
  <c r="E12" i="9"/>
  <c r="D13" i="9"/>
  <c r="D14" i="9"/>
  <c r="D15" i="9"/>
  <c r="D12" i="9"/>
  <c r="C13" i="9"/>
  <c r="C14" i="9"/>
  <c r="C15" i="9"/>
  <c r="AA22" i="9" s="1"/>
  <c r="C12" i="9"/>
  <c r="E19" i="9" s="1"/>
  <c r="L11" i="9"/>
  <c r="K11" i="9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C45" i="8"/>
  <c r="D41" i="8"/>
  <c r="C39" i="8"/>
  <c r="C38" i="8"/>
  <c r="C37" i="8"/>
  <c r="C36" i="8"/>
  <c r="E30" i="8"/>
  <c r="P45" i="8" s="1"/>
  <c r="C26" i="8"/>
  <c r="C22" i="8"/>
  <c r="C21" i="8"/>
  <c r="C20" i="8"/>
  <c r="C19" i="8"/>
  <c r="E13" i="8"/>
  <c r="E14" i="8"/>
  <c r="E15" i="8"/>
  <c r="E12" i="8"/>
  <c r="D13" i="8"/>
  <c r="D14" i="8"/>
  <c r="D15" i="8"/>
  <c r="D12" i="8"/>
  <c r="C13" i="8"/>
  <c r="E20" i="8" s="1"/>
  <c r="C14" i="8"/>
  <c r="C15" i="8"/>
  <c r="C12" i="8"/>
  <c r="L11" i="8"/>
  <c r="K11" i="8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C45" i="7"/>
  <c r="D41" i="7"/>
  <c r="C39" i="7"/>
  <c r="C38" i="7"/>
  <c r="C37" i="7"/>
  <c r="C36" i="7"/>
  <c r="E30" i="7"/>
  <c r="C26" i="7"/>
  <c r="C22" i="7"/>
  <c r="C21" i="7"/>
  <c r="C20" i="7"/>
  <c r="C19" i="7"/>
  <c r="L11" i="7"/>
  <c r="E13" i="7"/>
  <c r="E14" i="7"/>
  <c r="E15" i="7"/>
  <c r="E12" i="7"/>
  <c r="D13" i="7"/>
  <c r="D14" i="7"/>
  <c r="D15" i="7"/>
  <c r="D12" i="7"/>
  <c r="C13" i="7"/>
  <c r="C14" i="7"/>
  <c r="C15" i="7"/>
  <c r="C12" i="7"/>
  <c r="H19" i="7" s="1"/>
  <c r="K11" i="7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C49" i="6"/>
  <c r="D45" i="6"/>
  <c r="C43" i="6"/>
  <c r="C42" i="6"/>
  <c r="C41" i="6"/>
  <c r="C40" i="6"/>
  <c r="E34" i="6"/>
  <c r="C30" i="6"/>
  <c r="C26" i="6"/>
  <c r="C25" i="6"/>
  <c r="C24" i="6"/>
  <c r="C23" i="6"/>
  <c r="C16" i="6"/>
  <c r="C17" i="6"/>
  <c r="C18" i="6"/>
  <c r="C15" i="6"/>
  <c r="E16" i="6"/>
  <c r="E17" i="6"/>
  <c r="E18" i="6"/>
  <c r="E15" i="6"/>
  <c r="D18" i="6"/>
  <c r="D17" i="6"/>
  <c r="D16" i="6"/>
  <c r="D15" i="6"/>
  <c r="K14" i="6"/>
  <c r="E33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C48" i="5"/>
  <c r="D44" i="5"/>
  <c r="C42" i="5"/>
  <c r="C41" i="5"/>
  <c r="C40" i="5"/>
  <c r="C39" i="5"/>
  <c r="C29" i="5"/>
  <c r="E15" i="5"/>
  <c r="E16" i="5"/>
  <c r="E17" i="5"/>
  <c r="E14" i="5"/>
  <c r="D15" i="5"/>
  <c r="D16" i="5"/>
  <c r="D17" i="5"/>
  <c r="D14" i="5"/>
  <c r="C25" i="5"/>
  <c r="C24" i="5"/>
  <c r="C23" i="5"/>
  <c r="C22" i="5"/>
  <c r="C15" i="5"/>
  <c r="C16" i="5"/>
  <c r="L24" i="5" s="1"/>
  <c r="C17" i="5"/>
  <c r="G25" i="5" s="1"/>
  <c r="C14" i="5"/>
  <c r="L22" i="5" s="1"/>
  <c r="K13" i="5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C48" i="4"/>
  <c r="D44" i="4"/>
  <c r="C42" i="4"/>
  <c r="C41" i="4"/>
  <c r="C40" i="4"/>
  <c r="C39" i="4"/>
  <c r="E33" i="4"/>
  <c r="C29" i="4"/>
  <c r="C24" i="4"/>
  <c r="C23" i="4"/>
  <c r="C22" i="4"/>
  <c r="C21" i="4"/>
  <c r="K12" i="4"/>
  <c r="D14" i="4"/>
  <c r="D15" i="4"/>
  <c r="D16" i="4"/>
  <c r="D13" i="4"/>
  <c r="E12" i="3"/>
  <c r="C14" i="4"/>
  <c r="C15" i="4"/>
  <c r="C16" i="4"/>
  <c r="C13" i="4"/>
  <c r="E33" i="3"/>
  <c r="C29" i="3"/>
  <c r="C24" i="3"/>
  <c r="C23" i="3"/>
  <c r="C22" i="3"/>
  <c r="C21" i="3"/>
  <c r="M11" i="3"/>
  <c r="L11" i="3"/>
  <c r="F22" i="7" l="1"/>
  <c r="AB21" i="10"/>
  <c r="T19" i="11"/>
  <c r="I21" i="7"/>
  <c r="AA20" i="10"/>
  <c r="F20" i="7"/>
  <c r="AA22" i="8"/>
  <c r="F25" i="6"/>
  <c r="AA20" i="11"/>
  <c r="AA20" i="12"/>
  <c r="G23" i="5"/>
  <c r="F23" i="5"/>
  <c r="H48" i="3"/>
  <c r="P48" i="3"/>
  <c r="V48" i="3"/>
  <c r="Z48" i="3"/>
  <c r="G48" i="3"/>
  <c r="I48" i="3"/>
  <c r="K48" i="3"/>
  <c r="M48" i="3"/>
  <c r="O48" i="3"/>
  <c r="Q48" i="3"/>
  <c r="S48" i="3"/>
  <c r="U48" i="3"/>
  <c r="W48" i="3"/>
  <c r="Y48" i="3"/>
  <c r="AA48" i="3"/>
  <c r="E48" i="3"/>
  <c r="F48" i="3"/>
  <c r="J48" i="3"/>
  <c r="L48" i="3"/>
  <c r="N48" i="3"/>
  <c r="R48" i="3"/>
  <c r="T48" i="3"/>
  <c r="X48" i="3"/>
  <c r="AB48" i="3"/>
  <c r="K48" i="4"/>
  <c r="E48" i="4"/>
  <c r="H48" i="4"/>
  <c r="I20" i="9"/>
  <c r="F20" i="9"/>
  <c r="AA21" i="9"/>
  <c r="I21" i="9"/>
  <c r="I26" i="6"/>
  <c r="Y21" i="13"/>
  <c r="I24" i="6"/>
  <c r="H19" i="11"/>
  <c r="AB19" i="12"/>
  <c r="AA19" i="13"/>
  <c r="F23" i="6"/>
  <c r="AA22" i="12"/>
  <c r="M45" i="12"/>
  <c r="AB20" i="13"/>
  <c r="P24" i="5"/>
  <c r="E26" i="6"/>
  <c r="M26" i="6"/>
  <c r="X24" i="5"/>
  <c r="H24" i="5"/>
  <c r="U26" i="6"/>
  <c r="P22" i="5"/>
  <c r="E24" i="6"/>
  <c r="M24" i="6"/>
  <c r="E20" i="7"/>
  <c r="U20" i="7"/>
  <c r="M20" i="7"/>
  <c r="X22" i="5"/>
  <c r="H22" i="5"/>
  <c r="U24" i="6"/>
  <c r="Y20" i="7"/>
  <c r="Q20" i="7"/>
  <c r="I20" i="7"/>
  <c r="V23" i="5"/>
  <c r="Z25" i="5"/>
  <c r="R25" i="5"/>
  <c r="J25" i="5"/>
  <c r="F25" i="5"/>
  <c r="E23" i="6"/>
  <c r="Y23" i="6"/>
  <c r="U23" i="6"/>
  <c r="Q23" i="6"/>
  <c r="M23" i="6"/>
  <c r="I23" i="6"/>
  <c r="E25" i="6"/>
  <c r="Y25" i="6"/>
  <c r="U25" i="6"/>
  <c r="Q25" i="6"/>
  <c r="M25" i="6"/>
  <c r="I25" i="6"/>
  <c r="E22" i="7"/>
  <c r="Y22" i="7"/>
  <c r="U22" i="7"/>
  <c r="Q22" i="7"/>
  <c r="M22" i="7"/>
  <c r="I22" i="7"/>
  <c r="G20" i="8"/>
  <c r="O20" i="8"/>
  <c r="W20" i="8"/>
  <c r="I19" i="9"/>
  <c r="M19" i="9"/>
  <c r="Q19" i="9"/>
  <c r="U19" i="9"/>
  <c r="Y19" i="9"/>
  <c r="F21" i="9"/>
  <c r="J21" i="9"/>
  <c r="N21" i="9"/>
  <c r="R21" i="9"/>
  <c r="V21" i="9"/>
  <c r="Z21" i="9"/>
  <c r="F19" i="10"/>
  <c r="J19" i="10"/>
  <c r="N19" i="10"/>
  <c r="R19" i="10"/>
  <c r="V19" i="10"/>
  <c r="F19" i="11"/>
  <c r="J19" i="11"/>
  <c r="Z23" i="5"/>
  <c r="R23" i="5"/>
  <c r="N23" i="5"/>
  <c r="J23" i="5"/>
  <c r="V25" i="5"/>
  <c r="N25" i="5"/>
  <c r="AB22" i="5"/>
  <c r="T22" i="5"/>
  <c r="AB23" i="5"/>
  <c r="X23" i="5"/>
  <c r="T23" i="5"/>
  <c r="P23" i="5"/>
  <c r="L23" i="5"/>
  <c r="H23" i="5"/>
  <c r="AB24" i="5"/>
  <c r="T24" i="5"/>
  <c r="AB25" i="5"/>
  <c r="X25" i="5"/>
  <c r="T25" i="5"/>
  <c r="P25" i="5"/>
  <c r="L25" i="5"/>
  <c r="H25" i="5"/>
  <c r="AA23" i="6"/>
  <c r="W23" i="6"/>
  <c r="S23" i="6"/>
  <c r="O23" i="6"/>
  <c r="K23" i="6"/>
  <c r="G23" i="6"/>
  <c r="Y24" i="6"/>
  <c r="Q24" i="6"/>
  <c r="AA25" i="6"/>
  <c r="W25" i="6"/>
  <c r="S25" i="6"/>
  <c r="O25" i="6"/>
  <c r="K25" i="6"/>
  <c r="G25" i="6"/>
  <c r="Y26" i="6"/>
  <c r="Q26" i="6"/>
  <c r="AA20" i="7"/>
  <c r="W20" i="7"/>
  <c r="S20" i="7"/>
  <c r="O20" i="7"/>
  <c r="K20" i="7"/>
  <c r="G20" i="7"/>
  <c r="AA22" i="7"/>
  <c r="W22" i="7"/>
  <c r="S22" i="7"/>
  <c r="O22" i="7"/>
  <c r="K22" i="7"/>
  <c r="G22" i="7"/>
  <c r="K20" i="8"/>
  <c r="S20" i="8"/>
  <c r="AA20" i="8"/>
  <c r="G19" i="9"/>
  <c r="K19" i="9"/>
  <c r="O19" i="9"/>
  <c r="S19" i="9"/>
  <c r="W19" i="9"/>
  <c r="AA19" i="9"/>
  <c r="H21" i="9"/>
  <c r="L21" i="9"/>
  <c r="P21" i="9"/>
  <c r="T21" i="9"/>
  <c r="X21" i="9"/>
  <c r="AB21" i="9"/>
  <c r="H19" i="10"/>
  <c r="L19" i="10"/>
  <c r="P19" i="10"/>
  <c r="T19" i="10"/>
  <c r="X19" i="10"/>
  <c r="AB48" i="4"/>
  <c r="I48" i="4"/>
  <c r="G48" i="4"/>
  <c r="F48" i="4"/>
  <c r="G22" i="5"/>
  <c r="I22" i="5"/>
  <c r="K22" i="5"/>
  <c r="M22" i="5"/>
  <c r="O22" i="5"/>
  <c r="Q22" i="5"/>
  <c r="S22" i="5"/>
  <c r="U22" i="5"/>
  <c r="W22" i="5"/>
  <c r="Y22" i="5"/>
  <c r="AA22" i="5"/>
  <c r="E22" i="5"/>
  <c r="G24" i="5"/>
  <c r="I24" i="5"/>
  <c r="K24" i="5"/>
  <c r="M24" i="5"/>
  <c r="O24" i="5"/>
  <c r="Q24" i="5"/>
  <c r="S24" i="5"/>
  <c r="U24" i="5"/>
  <c r="W24" i="5"/>
  <c r="Y24" i="5"/>
  <c r="AA24" i="5"/>
  <c r="E24" i="5"/>
  <c r="Z22" i="5"/>
  <c r="V22" i="5"/>
  <c r="R22" i="5"/>
  <c r="N22" i="5"/>
  <c r="J22" i="5"/>
  <c r="F22" i="5"/>
  <c r="Z24" i="5"/>
  <c r="V24" i="5"/>
  <c r="R24" i="5"/>
  <c r="N24" i="5"/>
  <c r="J24" i="5"/>
  <c r="F24" i="5"/>
  <c r="F26" i="6"/>
  <c r="H26" i="6"/>
  <c r="J26" i="6"/>
  <c r="L26" i="6"/>
  <c r="N26" i="6"/>
  <c r="P26" i="6"/>
  <c r="R26" i="6"/>
  <c r="T26" i="6"/>
  <c r="V26" i="6"/>
  <c r="X26" i="6"/>
  <c r="Z26" i="6"/>
  <c r="AB26" i="6"/>
  <c r="F24" i="6"/>
  <c r="H24" i="6"/>
  <c r="J24" i="6"/>
  <c r="L24" i="6"/>
  <c r="N24" i="6"/>
  <c r="P24" i="6"/>
  <c r="R24" i="6"/>
  <c r="T24" i="6"/>
  <c r="V24" i="6"/>
  <c r="X24" i="6"/>
  <c r="Z24" i="6"/>
  <c r="AB24" i="6"/>
  <c r="AA24" i="6"/>
  <c r="W24" i="6"/>
  <c r="S24" i="6"/>
  <c r="O24" i="6"/>
  <c r="K24" i="6"/>
  <c r="G24" i="6"/>
  <c r="AA26" i="6"/>
  <c r="W26" i="6"/>
  <c r="S26" i="6"/>
  <c r="O26" i="6"/>
  <c r="K26" i="6"/>
  <c r="G26" i="6"/>
  <c r="AB19" i="7"/>
  <c r="X19" i="7"/>
  <c r="T19" i="7"/>
  <c r="P19" i="7"/>
  <c r="L19" i="7"/>
  <c r="E21" i="7"/>
  <c r="Y21" i="7"/>
  <c r="U21" i="7"/>
  <c r="Q21" i="7"/>
  <c r="M21" i="7"/>
  <c r="E19" i="7"/>
  <c r="G19" i="7"/>
  <c r="I19" i="7"/>
  <c r="K19" i="7"/>
  <c r="M19" i="7"/>
  <c r="O19" i="7"/>
  <c r="Q19" i="7"/>
  <c r="S19" i="7"/>
  <c r="U19" i="7"/>
  <c r="W19" i="7"/>
  <c r="Y19" i="7"/>
  <c r="AA19" i="7"/>
  <c r="F21" i="7"/>
  <c r="H21" i="7"/>
  <c r="J21" i="7"/>
  <c r="L21" i="7"/>
  <c r="N21" i="7"/>
  <c r="P21" i="7"/>
  <c r="R21" i="7"/>
  <c r="T21" i="7"/>
  <c r="V21" i="7"/>
  <c r="X21" i="7"/>
  <c r="Z21" i="7"/>
  <c r="AB21" i="7"/>
  <c r="Z19" i="7"/>
  <c r="V19" i="7"/>
  <c r="R19" i="7"/>
  <c r="N19" i="7"/>
  <c r="J19" i="7"/>
  <c r="F19" i="7"/>
  <c r="AA21" i="7"/>
  <c r="W21" i="7"/>
  <c r="S21" i="7"/>
  <c r="O21" i="7"/>
  <c r="K21" i="7"/>
  <c r="G21" i="7"/>
  <c r="E23" i="5"/>
  <c r="AA23" i="5"/>
  <c r="Y23" i="5"/>
  <c r="W23" i="5"/>
  <c r="U23" i="5"/>
  <c r="S23" i="5"/>
  <c r="Q23" i="5"/>
  <c r="O23" i="5"/>
  <c r="M23" i="5"/>
  <c r="K23" i="5"/>
  <c r="I23" i="5"/>
  <c r="E25" i="5"/>
  <c r="AA25" i="5"/>
  <c r="Y25" i="5"/>
  <c r="W25" i="5"/>
  <c r="U25" i="5"/>
  <c r="S25" i="5"/>
  <c r="Q25" i="5"/>
  <c r="O25" i="5"/>
  <c r="M25" i="5"/>
  <c r="K25" i="5"/>
  <c r="I25" i="5"/>
  <c r="AB23" i="6"/>
  <c r="Z23" i="6"/>
  <c r="X23" i="6"/>
  <c r="V23" i="6"/>
  <c r="T23" i="6"/>
  <c r="R23" i="6"/>
  <c r="P23" i="6"/>
  <c r="N23" i="6"/>
  <c r="L23" i="6"/>
  <c r="J23" i="6"/>
  <c r="H23" i="6"/>
  <c r="AB25" i="6"/>
  <c r="Z25" i="6"/>
  <c r="X25" i="6"/>
  <c r="V25" i="6"/>
  <c r="T25" i="6"/>
  <c r="R25" i="6"/>
  <c r="P25" i="6"/>
  <c r="N25" i="6"/>
  <c r="L25" i="6"/>
  <c r="J25" i="6"/>
  <c r="H25" i="6"/>
  <c r="AB49" i="6"/>
  <c r="AB20" i="7"/>
  <c r="Z20" i="7"/>
  <c r="X20" i="7"/>
  <c r="V20" i="7"/>
  <c r="T20" i="7"/>
  <c r="R20" i="7"/>
  <c r="P20" i="7"/>
  <c r="N20" i="7"/>
  <c r="L20" i="7"/>
  <c r="J20" i="7"/>
  <c r="H20" i="7"/>
  <c r="AB22" i="7"/>
  <c r="Z22" i="7"/>
  <c r="X22" i="7"/>
  <c r="V22" i="7"/>
  <c r="T22" i="7"/>
  <c r="R22" i="7"/>
  <c r="P22" i="7"/>
  <c r="N22" i="7"/>
  <c r="L22" i="7"/>
  <c r="J22" i="7"/>
  <c r="H22" i="7"/>
  <c r="AB45" i="7"/>
  <c r="E19" i="8"/>
  <c r="AA19" i="8"/>
  <c r="Y19" i="8"/>
  <c r="AA21" i="8"/>
  <c r="Y21" i="8"/>
  <c r="W21" i="8"/>
  <c r="U21" i="8"/>
  <c r="S21" i="8"/>
  <c r="Q21" i="8"/>
  <c r="O21" i="8"/>
  <c r="M21" i="8"/>
  <c r="K21" i="8"/>
  <c r="I21" i="8"/>
  <c r="G21" i="8"/>
  <c r="E21" i="8"/>
  <c r="F19" i="8"/>
  <c r="H19" i="8"/>
  <c r="J19" i="8"/>
  <c r="L19" i="8"/>
  <c r="N19" i="8"/>
  <c r="P19" i="8"/>
  <c r="R19" i="8"/>
  <c r="T19" i="8"/>
  <c r="V19" i="8"/>
  <c r="X19" i="8"/>
  <c r="AB19" i="8"/>
  <c r="F21" i="8"/>
  <c r="J21" i="8"/>
  <c r="N21" i="8"/>
  <c r="R21" i="8"/>
  <c r="V21" i="8"/>
  <c r="Z21" i="8"/>
  <c r="G22" i="8"/>
  <c r="K22" i="8"/>
  <c r="O22" i="8"/>
  <c r="S22" i="8"/>
  <c r="W22" i="8"/>
  <c r="AB22" i="8"/>
  <c r="Z22" i="8"/>
  <c r="X22" i="8"/>
  <c r="V22" i="8"/>
  <c r="T22" i="8"/>
  <c r="R22" i="8"/>
  <c r="P22" i="8"/>
  <c r="N22" i="8"/>
  <c r="L22" i="8"/>
  <c r="J22" i="8"/>
  <c r="H22" i="8"/>
  <c r="F22" i="8"/>
  <c r="F20" i="8"/>
  <c r="AB20" i="8"/>
  <c r="Z20" i="8"/>
  <c r="X20" i="8"/>
  <c r="V20" i="8"/>
  <c r="T20" i="8"/>
  <c r="R20" i="8"/>
  <c r="P20" i="8"/>
  <c r="N20" i="8"/>
  <c r="L20" i="8"/>
  <c r="J20" i="8"/>
  <c r="H20" i="8"/>
  <c r="G19" i="8"/>
  <c r="I19" i="8"/>
  <c r="K19" i="8"/>
  <c r="M19" i="8"/>
  <c r="O19" i="8"/>
  <c r="Q19" i="8"/>
  <c r="S19" i="8"/>
  <c r="U19" i="8"/>
  <c r="W19" i="8"/>
  <c r="Z19" i="8"/>
  <c r="I20" i="8"/>
  <c r="M20" i="8"/>
  <c r="Q20" i="8"/>
  <c r="U20" i="8"/>
  <c r="Y20" i="8"/>
  <c r="H21" i="8"/>
  <c r="L21" i="8"/>
  <c r="P21" i="8"/>
  <c r="T21" i="8"/>
  <c r="X21" i="8"/>
  <c r="AB21" i="8"/>
  <c r="E22" i="8"/>
  <c r="I22" i="8"/>
  <c r="M22" i="8"/>
  <c r="Q22" i="8"/>
  <c r="U22" i="8"/>
  <c r="Y22" i="8"/>
  <c r="AB45" i="8"/>
  <c r="R45" i="8"/>
  <c r="F19" i="9"/>
  <c r="H19" i="9"/>
  <c r="J19" i="9"/>
  <c r="L19" i="9"/>
  <c r="N19" i="9"/>
  <c r="P19" i="9"/>
  <c r="R19" i="9"/>
  <c r="T19" i="9"/>
  <c r="V19" i="9"/>
  <c r="X19" i="9"/>
  <c r="Z19" i="9"/>
  <c r="AB19" i="9"/>
  <c r="E20" i="9"/>
  <c r="G20" i="9"/>
  <c r="J20" i="9"/>
  <c r="L20" i="9"/>
  <c r="N20" i="9"/>
  <c r="P20" i="9"/>
  <c r="R20" i="9"/>
  <c r="T20" i="9"/>
  <c r="V20" i="9"/>
  <c r="X20" i="9"/>
  <c r="Z20" i="9"/>
  <c r="AB20" i="9"/>
  <c r="E21" i="9"/>
  <c r="G21" i="9"/>
  <c r="K21" i="9"/>
  <c r="M21" i="9"/>
  <c r="O21" i="9"/>
  <c r="Q21" i="9"/>
  <c r="S21" i="9"/>
  <c r="U21" i="9"/>
  <c r="W21" i="9"/>
  <c r="Y21" i="9"/>
  <c r="F22" i="9"/>
  <c r="H22" i="9"/>
  <c r="J22" i="9"/>
  <c r="L22" i="9"/>
  <c r="N22" i="9"/>
  <c r="P22" i="9"/>
  <c r="R22" i="9"/>
  <c r="T22" i="9"/>
  <c r="V22" i="9"/>
  <c r="X22" i="9"/>
  <c r="Z22" i="9"/>
  <c r="AB22" i="9"/>
  <c r="E19" i="10"/>
  <c r="G19" i="10"/>
  <c r="I19" i="10"/>
  <c r="K19" i="10"/>
  <c r="M19" i="10"/>
  <c r="O19" i="10"/>
  <c r="Q19" i="10"/>
  <c r="S19" i="10"/>
  <c r="U19" i="10"/>
  <c r="W19" i="10"/>
  <c r="Y19" i="10"/>
  <c r="AA19" i="10"/>
  <c r="F20" i="10"/>
  <c r="H20" i="10"/>
  <c r="J20" i="10"/>
  <c r="L20" i="10"/>
  <c r="N20" i="10"/>
  <c r="P20" i="10"/>
  <c r="R20" i="10"/>
  <c r="T20" i="10"/>
  <c r="V20" i="10"/>
  <c r="X20" i="10"/>
  <c r="Z20" i="10"/>
  <c r="AB20" i="10"/>
  <c r="E21" i="10"/>
  <c r="G21" i="10"/>
  <c r="I21" i="10"/>
  <c r="K21" i="10"/>
  <c r="M21" i="10"/>
  <c r="O21" i="10"/>
  <c r="Q21" i="10"/>
  <c r="S21" i="10"/>
  <c r="U21" i="10"/>
  <c r="W21" i="10"/>
  <c r="Y21" i="10"/>
  <c r="AA21" i="10"/>
  <c r="F22" i="10"/>
  <c r="H22" i="10"/>
  <c r="J22" i="10"/>
  <c r="L22" i="10"/>
  <c r="N22" i="10"/>
  <c r="P22" i="10"/>
  <c r="R22" i="10"/>
  <c r="T22" i="10"/>
  <c r="V22" i="10"/>
  <c r="X22" i="10"/>
  <c r="Z22" i="10"/>
  <c r="AB22" i="10"/>
  <c r="M45" i="10"/>
  <c r="AA19" i="11"/>
  <c r="Y19" i="11"/>
  <c r="W19" i="11"/>
  <c r="U19" i="11"/>
  <c r="S19" i="11"/>
  <c r="Q19" i="11"/>
  <c r="AB21" i="11"/>
  <c r="Z21" i="11"/>
  <c r="X21" i="11"/>
  <c r="V21" i="11"/>
  <c r="T21" i="11"/>
  <c r="R21" i="11"/>
  <c r="P21" i="11"/>
  <c r="N21" i="11"/>
  <c r="L21" i="11"/>
  <c r="AA21" i="11"/>
  <c r="Y21" i="11"/>
  <c r="W21" i="11"/>
  <c r="U21" i="11"/>
  <c r="S21" i="11"/>
  <c r="Q21" i="11"/>
  <c r="O21" i="11"/>
  <c r="M21" i="11"/>
  <c r="K21" i="11"/>
  <c r="I21" i="11"/>
  <c r="G21" i="11"/>
  <c r="E21" i="11"/>
  <c r="E19" i="11"/>
  <c r="G19" i="11"/>
  <c r="I19" i="11"/>
  <c r="K19" i="11"/>
  <c r="M19" i="11"/>
  <c r="O19" i="11"/>
  <c r="R19" i="11"/>
  <c r="V19" i="11"/>
  <c r="Z19" i="11"/>
  <c r="G20" i="11"/>
  <c r="K20" i="11"/>
  <c r="O20" i="11"/>
  <c r="S20" i="11"/>
  <c r="W20" i="11"/>
  <c r="F21" i="11"/>
  <c r="J21" i="11"/>
  <c r="H20" i="9"/>
  <c r="K20" i="9"/>
  <c r="M20" i="9"/>
  <c r="O20" i="9"/>
  <c r="Q20" i="9"/>
  <c r="S20" i="9"/>
  <c r="U20" i="9"/>
  <c r="W20" i="9"/>
  <c r="Y20" i="9"/>
  <c r="AA20" i="9"/>
  <c r="E22" i="9"/>
  <c r="G22" i="9"/>
  <c r="I22" i="9"/>
  <c r="K22" i="9"/>
  <c r="M22" i="9"/>
  <c r="O22" i="9"/>
  <c r="Q22" i="9"/>
  <c r="S22" i="9"/>
  <c r="U22" i="9"/>
  <c r="W22" i="9"/>
  <c r="Y22" i="9"/>
  <c r="Z19" i="10"/>
  <c r="E20" i="10"/>
  <c r="G20" i="10"/>
  <c r="I20" i="10"/>
  <c r="K20" i="10"/>
  <c r="M20" i="10"/>
  <c r="O20" i="10"/>
  <c r="Q20" i="10"/>
  <c r="S20" i="10"/>
  <c r="U20" i="10"/>
  <c r="W20" i="10"/>
  <c r="Y20" i="10"/>
  <c r="F21" i="10"/>
  <c r="H21" i="10"/>
  <c r="J21" i="10"/>
  <c r="L21" i="10"/>
  <c r="N21" i="10"/>
  <c r="P21" i="10"/>
  <c r="R21" i="10"/>
  <c r="T21" i="10"/>
  <c r="V21" i="10"/>
  <c r="X21" i="10"/>
  <c r="Z21" i="10"/>
  <c r="E22" i="10"/>
  <c r="G22" i="10"/>
  <c r="I22" i="10"/>
  <c r="K22" i="10"/>
  <c r="M22" i="10"/>
  <c r="O22" i="10"/>
  <c r="Q22" i="10"/>
  <c r="S22" i="10"/>
  <c r="U22" i="10"/>
  <c r="W22" i="10"/>
  <c r="Y22" i="10"/>
  <c r="AA22" i="11"/>
  <c r="Y22" i="11"/>
  <c r="W22" i="11"/>
  <c r="U22" i="11"/>
  <c r="S22" i="11"/>
  <c r="Q22" i="11"/>
  <c r="O22" i="11"/>
  <c r="M22" i="11"/>
  <c r="K22" i="11"/>
  <c r="I22" i="11"/>
  <c r="G22" i="11"/>
  <c r="E22" i="11"/>
  <c r="AB22" i="11"/>
  <c r="Z22" i="11"/>
  <c r="X22" i="11"/>
  <c r="V22" i="11"/>
  <c r="T22" i="11"/>
  <c r="R22" i="11"/>
  <c r="P22" i="11"/>
  <c r="N22" i="11"/>
  <c r="L22" i="11"/>
  <c r="J22" i="11"/>
  <c r="H22" i="11"/>
  <c r="F22" i="11"/>
  <c r="AB20" i="11"/>
  <c r="Z20" i="11"/>
  <c r="X20" i="11"/>
  <c r="V20" i="11"/>
  <c r="T20" i="11"/>
  <c r="R20" i="11"/>
  <c r="P20" i="11"/>
  <c r="N20" i="11"/>
  <c r="L20" i="11"/>
  <c r="J20" i="11"/>
  <c r="H20" i="11"/>
  <c r="F20" i="11"/>
  <c r="L19" i="11"/>
  <c r="N19" i="11"/>
  <c r="P19" i="11"/>
  <c r="X19" i="11"/>
  <c r="AB19" i="11"/>
  <c r="E20" i="11"/>
  <c r="I20" i="11"/>
  <c r="M20" i="11"/>
  <c r="Q20" i="11"/>
  <c r="U20" i="11"/>
  <c r="Y20" i="11"/>
  <c r="H21" i="11"/>
  <c r="AA21" i="12"/>
  <c r="Y21" i="12"/>
  <c r="W21" i="12"/>
  <c r="U21" i="12"/>
  <c r="S21" i="12"/>
  <c r="Q21" i="12"/>
  <c r="O21" i="12"/>
  <c r="M21" i="12"/>
  <c r="K21" i="12"/>
  <c r="I21" i="12"/>
  <c r="E19" i="12"/>
  <c r="G19" i="12"/>
  <c r="I19" i="12"/>
  <c r="K19" i="12"/>
  <c r="M19" i="12"/>
  <c r="O19" i="12"/>
  <c r="Q19" i="12"/>
  <c r="S19" i="12"/>
  <c r="U19" i="12"/>
  <c r="W19" i="12"/>
  <c r="Y19" i="12"/>
  <c r="AA19" i="12"/>
  <c r="F20" i="12"/>
  <c r="H20" i="12"/>
  <c r="J20" i="12"/>
  <c r="L20" i="12"/>
  <c r="N20" i="12"/>
  <c r="P20" i="12"/>
  <c r="R20" i="12"/>
  <c r="T20" i="12"/>
  <c r="V20" i="12"/>
  <c r="X20" i="12"/>
  <c r="Z20" i="12"/>
  <c r="AB20" i="12"/>
  <c r="E21" i="12"/>
  <c r="G21" i="12"/>
  <c r="J21" i="12"/>
  <c r="N21" i="12"/>
  <c r="R21" i="12"/>
  <c r="V21" i="12"/>
  <c r="Z21" i="12"/>
  <c r="G22" i="12"/>
  <c r="K22" i="12"/>
  <c r="O22" i="12"/>
  <c r="S22" i="12"/>
  <c r="W22" i="12"/>
  <c r="AB22" i="13"/>
  <c r="Z22" i="13"/>
  <c r="X22" i="13"/>
  <c r="V22" i="13"/>
  <c r="T22" i="13"/>
  <c r="R22" i="13"/>
  <c r="P22" i="13"/>
  <c r="N22" i="13"/>
  <c r="L22" i="13"/>
  <c r="J22" i="13"/>
  <c r="AA22" i="13"/>
  <c r="AA20" i="13"/>
  <c r="G19" i="13"/>
  <c r="K19" i="13"/>
  <c r="O19" i="13"/>
  <c r="S19" i="13"/>
  <c r="W19" i="13"/>
  <c r="F20" i="13"/>
  <c r="J20" i="13"/>
  <c r="N20" i="13"/>
  <c r="R20" i="13"/>
  <c r="V20" i="13"/>
  <c r="Z20" i="13"/>
  <c r="H21" i="13"/>
  <c r="M21" i="13"/>
  <c r="Q21" i="13"/>
  <c r="U21" i="13"/>
  <c r="H22" i="13"/>
  <c r="AB22" i="12"/>
  <c r="Z22" i="12"/>
  <c r="X22" i="12"/>
  <c r="V22" i="12"/>
  <c r="T22" i="12"/>
  <c r="R22" i="12"/>
  <c r="P22" i="12"/>
  <c r="N22" i="12"/>
  <c r="L22" i="12"/>
  <c r="J22" i="12"/>
  <c r="H22" i="12"/>
  <c r="F22" i="12"/>
  <c r="F19" i="12"/>
  <c r="H19" i="12"/>
  <c r="J19" i="12"/>
  <c r="L19" i="12"/>
  <c r="N19" i="12"/>
  <c r="P19" i="12"/>
  <c r="R19" i="12"/>
  <c r="T19" i="12"/>
  <c r="V19" i="12"/>
  <c r="X19" i="12"/>
  <c r="Z19" i="12"/>
  <c r="E20" i="12"/>
  <c r="G20" i="12"/>
  <c r="I20" i="12"/>
  <c r="K20" i="12"/>
  <c r="M20" i="12"/>
  <c r="O20" i="12"/>
  <c r="Q20" i="12"/>
  <c r="S20" i="12"/>
  <c r="U20" i="12"/>
  <c r="W20" i="12"/>
  <c r="Y20" i="12"/>
  <c r="F21" i="12"/>
  <c r="H21" i="12"/>
  <c r="L21" i="12"/>
  <c r="P21" i="12"/>
  <c r="T21" i="12"/>
  <c r="X21" i="12"/>
  <c r="AB21" i="12"/>
  <c r="E22" i="12"/>
  <c r="I22" i="12"/>
  <c r="M22" i="12"/>
  <c r="Q22" i="12"/>
  <c r="U22" i="12"/>
  <c r="Y22" i="12"/>
  <c r="AB19" i="13"/>
  <c r="Z19" i="13"/>
  <c r="X19" i="13"/>
  <c r="V19" i="13"/>
  <c r="T19" i="13"/>
  <c r="R19" i="13"/>
  <c r="P19" i="13"/>
  <c r="N19" i="13"/>
  <c r="L19" i="13"/>
  <c r="J19" i="13"/>
  <c r="H19" i="13"/>
  <c r="F19" i="13"/>
  <c r="G21" i="13"/>
  <c r="I21" i="13"/>
  <c r="AB21" i="13"/>
  <c r="Z21" i="13"/>
  <c r="X21" i="13"/>
  <c r="V21" i="13"/>
  <c r="T21" i="13"/>
  <c r="R21" i="13"/>
  <c r="P21" i="13"/>
  <c r="N21" i="13"/>
  <c r="L21" i="13"/>
  <c r="J21" i="13"/>
  <c r="F21" i="13"/>
  <c r="E19" i="13"/>
  <c r="I19" i="13"/>
  <c r="M19" i="13"/>
  <c r="Q19" i="13"/>
  <c r="U19" i="13"/>
  <c r="Y19" i="13"/>
  <c r="H20" i="13"/>
  <c r="L20" i="13"/>
  <c r="P20" i="13"/>
  <c r="T20" i="13"/>
  <c r="X20" i="13"/>
  <c r="E21" i="13"/>
  <c r="K21" i="13"/>
  <c r="O21" i="13"/>
  <c r="S21" i="13"/>
  <c r="W21" i="13"/>
  <c r="AA21" i="13"/>
  <c r="F22" i="13"/>
  <c r="E20" i="13"/>
  <c r="G20" i="13"/>
  <c r="I20" i="13"/>
  <c r="K20" i="13"/>
  <c r="M20" i="13"/>
  <c r="O20" i="13"/>
  <c r="Q20" i="13"/>
  <c r="S20" i="13"/>
  <c r="U20" i="13"/>
  <c r="W20" i="13"/>
  <c r="Y20" i="13"/>
  <c r="E22" i="13"/>
  <c r="G22" i="13"/>
  <c r="I22" i="13"/>
  <c r="K22" i="13"/>
  <c r="M22" i="13"/>
  <c r="O22" i="13"/>
  <c r="Q22" i="13"/>
  <c r="S22" i="13"/>
  <c r="U22" i="13"/>
  <c r="W22" i="13"/>
  <c r="Y22" i="13"/>
  <c r="AB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2"/>
  <c r="E45" i="12"/>
  <c r="F45" i="12"/>
  <c r="G45" i="12"/>
  <c r="H45" i="12"/>
  <c r="I45" i="12"/>
  <c r="J45" i="12"/>
  <c r="K45" i="12"/>
  <c r="L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0"/>
  <c r="E45" i="10"/>
  <c r="F45" i="10"/>
  <c r="H45" i="10"/>
  <c r="I45" i="10"/>
  <c r="J45" i="10"/>
  <c r="K45" i="10"/>
  <c r="L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E45" i="8"/>
  <c r="F45" i="8"/>
  <c r="G45" i="8"/>
  <c r="H45" i="8"/>
  <c r="I45" i="8"/>
  <c r="J45" i="8"/>
  <c r="K45" i="8"/>
  <c r="L45" i="8"/>
  <c r="M45" i="8"/>
  <c r="N45" i="8"/>
  <c r="O45" i="8"/>
  <c r="Q45" i="8"/>
  <c r="S45" i="8"/>
  <c r="T45" i="8"/>
  <c r="U45" i="8"/>
  <c r="V45" i="8"/>
  <c r="W45" i="8"/>
  <c r="X45" i="8"/>
  <c r="Y45" i="8"/>
  <c r="Z45" i="8"/>
  <c r="AA45" i="8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Z45" i="7"/>
  <c r="AA45" i="7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J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F13" i="3" l="1"/>
  <c r="E14" i="4" s="1"/>
  <c r="F14" i="3"/>
  <c r="E15" i="4" s="1"/>
  <c r="H23" i="4" s="1"/>
  <c r="F15" i="3"/>
  <c r="E16" i="4" s="1"/>
  <c r="F12" i="3"/>
  <c r="E13" i="4" s="1"/>
  <c r="E21" i="4" s="1"/>
  <c r="E13" i="3"/>
  <c r="E14" i="3"/>
  <c r="E15" i="3"/>
  <c r="D13" i="3"/>
  <c r="D14" i="3"/>
  <c r="D15" i="3"/>
  <c r="D12" i="3"/>
  <c r="D50" i="2"/>
  <c r="AR84" i="2"/>
  <c r="AR83" i="2"/>
  <c r="AR82" i="2"/>
  <c r="AR81" i="2"/>
  <c r="AR80" i="2"/>
  <c r="AR79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E57" i="2"/>
  <c r="C54" i="2"/>
  <c r="M14" i="2"/>
  <c r="D15" i="2"/>
  <c r="L14" i="2"/>
  <c r="C48" i="2"/>
  <c r="C47" i="2"/>
  <c r="C46" i="2"/>
  <c r="C45" i="2"/>
  <c r="H24" i="3" l="1"/>
  <c r="E22" i="3"/>
  <c r="G22" i="3"/>
  <c r="M24" i="4"/>
  <c r="Q24" i="4"/>
  <c r="I21" i="3"/>
  <c r="AR85" i="2"/>
  <c r="F24" i="3"/>
  <c r="J24" i="3"/>
  <c r="L24" i="3"/>
  <c r="N24" i="3"/>
  <c r="Q24" i="3"/>
  <c r="S24" i="3"/>
  <c r="U24" i="3"/>
  <c r="W24" i="3"/>
  <c r="Y24" i="3"/>
  <c r="AA24" i="3"/>
  <c r="E24" i="3"/>
  <c r="O24" i="3"/>
  <c r="I24" i="3"/>
  <c r="M24" i="3"/>
  <c r="R24" i="3"/>
  <c r="V24" i="3"/>
  <c r="Z24" i="3"/>
  <c r="P24" i="3"/>
  <c r="X24" i="3"/>
  <c r="G24" i="3"/>
  <c r="K24" i="3"/>
  <c r="T24" i="3"/>
  <c r="AB24" i="3"/>
  <c r="I22" i="3"/>
  <c r="K22" i="3"/>
  <c r="M22" i="3"/>
  <c r="O22" i="3"/>
  <c r="Q22" i="3"/>
  <c r="S22" i="3"/>
  <c r="U22" i="3"/>
  <c r="W22" i="3"/>
  <c r="Y22" i="3"/>
  <c r="AA22" i="3"/>
  <c r="F22" i="3"/>
  <c r="J22" i="3"/>
  <c r="N22" i="3"/>
  <c r="R22" i="3"/>
  <c r="V22" i="3"/>
  <c r="Z22" i="3"/>
  <c r="L22" i="3"/>
  <c r="P22" i="3"/>
  <c r="T22" i="3"/>
  <c r="X22" i="3"/>
  <c r="AB22" i="3"/>
  <c r="H22" i="3"/>
  <c r="J21" i="4"/>
  <c r="M21" i="4"/>
  <c r="H21" i="4"/>
  <c r="K21" i="4"/>
  <c r="N21" i="4"/>
  <c r="P21" i="4"/>
  <c r="R21" i="4"/>
  <c r="T21" i="4"/>
  <c r="V21" i="4"/>
  <c r="X21" i="4"/>
  <c r="Z21" i="4"/>
  <c r="AB21" i="4"/>
  <c r="F21" i="4"/>
  <c r="Y21" i="4"/>
  <c r="U21" i="4"/>
  <c r="Q21" i="4"/>
  <c r="L21" i="4"/>
  <c r="G21" i="4"/>
  <c r="AA21" i="4"/>
  <c r="W21" i="4"/>
  <c r="S21" i="4"/>
  <c r="O21" i="4"/>
  <c r="I21" i="4"/>
  <c r="M23" i="4"/>
  <c r="G23" i="4"/>
  <c r="I23" i="4"/>
  <c r="K23" i="4"/>
  <c r="N23" i="4"/>
  <c r="P23" i="4"/>
  <c r="R23" i="4"/>
  <c r="T23" i="4"/>
  <c r="V23" i="4"/>
  <c r="X23" i="4"/>
  <c r="Z23" i="4"/>
  <c r="AB23" i="4"/>
  <c r="AA23" i="4"/>
  <c r="W23" i="4"/>
  <c r="S23" i="4"/>
  <c r="O23" i="4"/>
  <c r="J23" i="4"/>
  <c r="F23" i="4"/>
  <c r="E23" i="4"/>
  <c r="Y23" i="4"/>
  <c r="U23" i="4"/>
  <c r="Q23" i="4"/>
  <c r="L23" i="4"/>
  <c r="R21" i="3"/>
  <c r="O21" i="3"/>
  <c r="G21" i="3"/>
  <c r="K21" i="3"/>
  <c r="M21" i="3"/>
  <c r="Q21" i="3"/>
  <c r="U21" i="3"/>
  <c r="W21" i="3"/>
  <c r="Y21" i="3"/>
  <c r="AA21" i="3"/>
  <c r="E21" i="3"/>
  <c r="T21" i="3"/>
  <c r="F21" i="3"/>
  <c r="J21" i="3"/>
  <c r="N21" i="3"/>
  <c r="V21" i="3"/>
  <c r="Z21" i="3"/>
  <c r="H21" i="3"/>
  <c r="L21" i="3"/>
  <c r="S21" i="3"/>
  <c r="X21" i="3"/>
  <c r="P21" i="3"/>
  <c r="AB21" i="3"/>
  <c r="G23" i="3"/>
  <c r="I23" i="3"/>
  <c r="K23" i="3"/>
  <c r="M23" i="3"/>
  <c r="O23" i="3"/>
  <c r="Q23" i="3"/>
  <c r="S23" i="3"/>
  <c r="U23" i="3"/>
  <c r="W23" i="3"/>
  <c r="Y23" i="3"/>
  <c r="AA23" i="3"/>
  <c r="E23" i="3"/>
  <c r="F23" i="3"/>
  <c r="J23" i="3"/>
  <c r="N23" i="3"/>
  <c r="R23" i="3"/>
  <c r="V23" i="3"/>
  <c r="Z23" i="3"/>
  <c r="H23" i="3"/>
  <c r="P23" i="3"/>
  <c r="T23" i="3"/>
  <c r="X23" i="3"/>
  <c r="AB23" i="3"/>
  <c r="L23" i="3"/>
  <c r="R24" i="4"/>
  <c r="E24" i="4"/>
  <c r="Y24" i="4"/>
  <c r="U24" i="4"/>
  <c r="P24" i="4"/>
  <c r="L24" i="4"/>
  <c r="H24" i="4"/>
  <c r="AB24" i="4"/>
  <c r="X24" i="4"/>
  <c r="T24" i="4"/>
  <c r="O24" i="4"/>
  <c r="K24" i="4"/>
  <c r="G24" i="4"/>
  <c r="AA24" i="4"/>
  <c r="W24" i="4"/>
  <c r="S24" i="4"/>
  <c r="N24" i="4"/>
  <c r="J24" i="4"/>
  <c r="F24" i="4"/>
  <c r="Z24" i="4"/>
  <c r="V24" i="4"/>
  <c r="I24" i="4"/>
  <c r="AA22" i="4"/>
  <c r="W22" i="4"/>
  <c r="S22" i="4"/>
  <c r="O22" i="4"/>
  <c r="K22" i="4"/>
  <c r="G22" i="4"/>
  <c r="Z22" i="4"/>
  <c r="V22" i="4"/>
  <c r="R22" i="4"/>
  <c r="N22" i="4"/>
  <c r="J22" i="4"/>
  <c r="F22" i="4"/>
  <c r="E22" i="4"/>
  <c r="Y22" i="4"/>
  <c r="U22" i="4"/>
  <c r="Q22" i="4"/>
  <c r="M22" i="4"/>
  <c r="I22" i="4"/>
  <c r="AB22" i="4"/>
  <c r="X22" i="4"/>
  <c r="T22" i="4"/>
  <c r="P22" i="4"/>
  <c r="L22" i="4"/>
  <c r="H22" i="4"/>
  <c r="E38" i="2"/>
  <c r="F54" i="2" s="1"/>
  <c r="C33" i="2"/>
  <c r="L54" i="2" l="1"/>
  <c r="J54" i="2"/>
  <c r="E54" i="2"/>
  <c r="H54" i="2"/>
  <c r="Y54" i="2"/>
  <c r="U54" i="2"/>
  <c r="Q54" i="2"/>
  <c r="M54" i="2"/>
  <c r="I54" i="2"/>
  <c r="AB54" i="2"/>
  <c r="X54" i="2"/>
  <c r="T54" i="2"/>
  <c r="P54" i="2"/>
  <c r="AA54" i="2"/>
  <c r="W54" i="2"/>
  <c r="S54" i="2"/>
  <c r="O54" i="2"/>
  <c r="K54" i="2"/>
  <c r="G54" i="2"/>
  <c r="Z54" i="2"/>
  <c r="V54" i="2"/>
  <c r="R54" i="2"/>
  <c r="N54" i="2"/>
  <c r="C27" i="2"/>
  <c r="C26" i="2"/>
  <c r="C25" i="2"/>
  <c r="C24" i="2"/>
  <c r="E18" i="2"/>
  <c r="D18" i="2"/>
  <c r="E17" i="2"/>
  <c r="D17" i="2"/>
  <c r="E16" i="2"/>
  <c r="D16" i="2"/>
  <c r="E15" i="2"/>
  <c r="C7" i="2"/>
  <c r="C5" i="2"/>
  <c r="C4" i="2"/>
  <c r="C6" i="2"/>
  <c r="I15" i="1"/>
  <c r="J15" i="1" s="1"/>
  <c r="L11" i="1"/>
  <c r="M11" i="1" s="1"/>
  <c r="L6" i="1"/>
  <c r="M6" i="1" s="1"/>
  <c r="AA25" i="2" l="1"/>
  <c r="X25" i="2"/>
  <c r="G25" i="2"/>
  <c r="O25" i="2"/>
  <c r="N25" i="2"/>
  <c r="E25" i="2"/>
  <c r="M25" i="2"/>
  <c r="P25" i="2"/>
  <c r="F25" i="2"/>
  <c r="T25" i="2"/>
  <c r="AB25" i="2"/>
  <c r="K25" i="2"/>
  <c r="Z25" i="2"/>
  <c r="J25" i="2"/>
  <c r="Y25" i="2"/>
  <c r="I25" i="2"/>
  <c r="W25" i="2"/>
  <c r="L25" i="2"/>
  <c r="S25" i="2"/>
  <c r="R25" i="2"/>
  <c r="H25" i="2"/>
  <c r="Q25" i="2"/>
  <c r="V25" i="2"/>
  <c r="U25" i="2"/>
  <c r="E24" i="2"/>
  <c r="E27" i="2"/>
  <c r="H26" i="2"/>
  <c r="M26" i="2"/>
  <c r="Q26" i="2"/>
  <c r="U26" i="2"/>
  <c r="Y26" i="2"/>
  <c r="E26" i="2"/>
  <c r="K26" i="2"/>
  <c r="O26" i="2"/>
  <c r="S26" i="2"/>
  <c r="W26" i="2"/>
  <c r="AA26" i="2"/>
  <c r="G26" i="2"/>
  <c r="L26" i="2"/>
  <c r="P26" i="2"/>
  <c r="T26" i="2"/>
  <c r="X26" i="2"/>
  <c r="AB26" i="2"/>
  <c r="F26" i="2"/>
  <c r="R26" i="2"/>
  <c r="I26" i="2"/>
  <c r="N26" i="2"/>
  <c r="Z26" i="2"/>
  <c r="J26" i="2"/>
  <c r="V26" i="2"/>
  <c r="C41" i="13"/>
  <c r="J11" i="13"/>
  <c r="P11" i="13" s="1"/>
  <c r="C41" i="12"/>
  <c r="J11" i="12"/>
  <c r="P11" i="12" s="1"/>
  <c r="C41" i="11"/>
  <c r="J11" i="11"/>
  <c r="P11" i="11" s="1"/>
  <c r="J11" i="10"/>
  <c r="P11" i="10" s="1"/>
  <c r="J11" i="9"/>
  <c r="P11" i="9" s="1"/>
  <c r="C41" i="10"/>
  <c r="C41" i="9"/>
  <c r="C41" i="8"/>
  <c r="J11" i="8"/>
  <c r="P11" i="8" s="1"/>
  <c r="C41" i="7"/>
  <c r="J14" i="6"/>
  <c r="P14" i="6" s="1"/>
  <c r="C44" i="5"/>
  <c r="J11" i="7"/>
  <c r="P11" i="7" s="1"/>
  <c r="C45" i="6"/>
  <c r="J12" i="4"/>
  <c r="P12" i="4" s="1"/>
  <c r="J13" i="5"/>
  <c r="P13" i="5" s="1"/>
  <c r="C44" i="4"/>
  <c r="K11" i="3"/>
  <c r="C44" i="3" s="1"/>
  <c r="G16" i="2"/>
  <c r="G13" i="13"/>
  <c r="G12" i="13"/>
  <c r="G13" i="12"/>
  <c r="G12" i="12"/>
  <c r="G13" i="11"/>
  <c r="G12" i="11"/>
  <c r="G13" i="10"/>
  <c r="G13" i="9"/>
  <c r="G12" i="10"/>
  <c r="G12" i="9"/>
  <c r="G13" i="8"/>
  <c r="G12" i="8"/>
  <c r="G13" i="7"/>
  <c r="G15" i="6"/>
  <c r="G15" i="5"/>
  <c r="G12" i="7"/>
  <c r="G16" i="6"/>
  <c r="N41" i="6" s="1"/>
  <c r="G13" i="4"/>
  <c r="G14" i="5"/>
  <c r="G14" i="4"/>
  <c r="H12" i="3"/>
  <c r="H13" i="3"/>
  <c r="G15" i="13"/>
  <c r="G14" i="13"/>
  <c r="G15" i="12"/>
  <c r="G14" i="12"/>
  <c r="G15" i="11"/>
  <c r="G14" i="11"/>
  <c r="G15" i="10"/>
  <c r="G15" i="9"/>
  <c r="G14" i="10"/>
  <c r="G14" i="9"/>
  <c r="G15" i="8"/>
  <c r="G14" i="8"/>
  <c r="G15" i="7"/>
  <c r="G17" i="6"/>
  <c r="G17" i="5"/>
  <c r="V42" i="5" s="1"/>
  <c r="G16" i="5"/>
  <c r="G15" i="4"/>
  <c r="G14" i="7"/>
  <c r="G18" i="6"/>
  <c r="G16" i="4"/>
  <c r="H14" i="3"/>
  <c r="H15" i="3"/>
  <c r="G18" i="2"/>
  <c r="G17" i="2"/>
  <c r="U47" i="2" s="1"/>
  <c r="C50" i="2"/>
  <c r="K14" i="2"/>
  <c r="Q14" i="2" s="1"/>
  <c r="G27" i="2"/>
  <c r="G15" i="2"/>
  <c r="AB24" i="2"/>
  <c r="Z24" i="2"/>
  <c r="X24" i="2"/>
  <c r="V24" i="2"/>
  <c r="T24" i="2"/>
  <c r="R24" i="2"/>
  <c r="P24" i="2"/>
  <c r="N24" i="2"/>
  <c r="L24" i="2"/>
  <c r="J24" i="2"/>
  <c r="H24" i="2"/>
  <c r="F24" i="2"/>
  <c r="AB27" i="2"/>
  <c r="Z27" i="2"/>
  <c r="X27" i="2"/>
  <c r="V27" i="2"/>
  <c r="T27" i="2"/>
  <c r="R27" i="2"/>
  <c r="P27" i="2"/>
  <c r="P48" i="2" s="1"/>
  <c r="N27" i="2"/>
  <c r="L27" i="2"/>
  <c r="J27" i="2"/>
  <c r="H27" i="2"/>
  <c r="F27" i="2"/>
  <c r="AA24" i="2"/>
  <c r="Y24" i="2"/>
  <c r="W24" i="2"/>
  <c r="U24" i="2"/>
  <c r="U45" i="2" s="1"/>
  <c r="S24" i="2"/>
  <c r="Q24" i="2"/>
  <c r="O24" i="2"/>
  <c r="M24" i="2"/>
  <c r="K24" i="2"/>
  <c r="I24" i="2"/>
  <c r="G24" i="2"/>
  <c r="AA27" i="2"/>
  <c r="Y27" i="2"/>
  <c r="W27" i="2"/>
  <c r="U27" i="2"/>
  <c r="S27" i="2"/>
  <c r="Q27" i="2"/>
  <c r="O27" i="2"/>
  <c r="M27" i="2"/>
  <c r="K27" i="2"/>
  <c r="I27" i="2"/>
  <c r="I45" i="2" l="1"/>
  <c r="P47" i="2"/>
  <c r="I48" i="2"/>
  <c r="Y48" i="2"/>
  <c r="Q48" i="2"/>
  <c r="S48" i="2"/>
  <c r="O48" i="2"/>
  <c r="K46" i="2"/>
  <c r="E45" i="2"/>
  <c r="O47" i="2"/>
  <c r="O45" i="2"/>
  <c r="Q47" i="2"/>
  <c r="M48" i="2"/>
  <c r="J47" i="2"/>
  <c r="K47" i="2"/>
  <c r="T48" i="2"/>
  <c r="R46" i="2"/>
  <c r="N47" i="2"/>
  <c r="S45" i="2"/>
  <c r="S46" i="2"/>
  <c r="W45" i="2"/>
  <c r="AA46" i="2"/>
  <c r="Z46" i="2"/>
  <c r="Y45" i="2"/>
  <c r="G47" i="2"/>
  <c r="E48" i="2"/>
  <c r="U48" i="2"/>
  <c r="T47" i="2"/>
  <c r="K45" i="2"/>
  <c r="AA45" i="2"/>
  <c r="J45" i="2"/>
  <c r="W48" i="2"/>
  <c r="V47" i="2"/>
  <c r="M45" i="2"/>
  <c r="F47" i="2"/>
  <c r="H48" i="2"/>
  <c r="X48" i="2"/>
  <c r="R47" i="2"/>
  <c r="X47" i="2"/>
  <c r="AA47" i="2"/>
  <c r="K48" i="2"/>
  <c r="AA48" i="2"/>
  <c r="Q45" i="2"/>
  <c r="L48" i="2"/>
  <c r="AB48" i="2"/>
  <c r="AB47" i="2"/>
  <c r="L47" i="2"/>
  <c r="AB40" i="3"/>
  <c r="L40" i="3"/>
  <c r="N40" i="3"/>
  <c r="Y40" i="3"/>
  <c r="Q40" i="3"/>
  <c r="I40" i="3"/>
  <c r="E40" i="3"/>
  <c r="X40" i="3"/>
  <c r="Z40" i="3"/>
  <c r="J40" i="3"/>
  <c r="W40" i="3"/>
  <c r="O40" i="3"/>
  <c r="T40" i="3"/>
  <c r="V40" i="3"/>
  <c r="F40" i="3"/>
  <c r="U40" i="3"/>
  <c r="M40" i="3"/>
  <c r="H40" i="3"/>
  <c r="P40" i="3"/>
  <c r="R40" i="3"/>
  <c r="AA40" i="3"/>
  <c r="S40" i="3"/>
  <c r="K40" i="3"/>
  <c r="G40" i="3"/>
  <c r="F48" i="2"/>
  <c r="J48" i="2"/>
  <c r="N48" i="2"/>
  <c r="R48" i="2"/>
  <c r="V48" i="2"/>
  <c r="Z48" i="2"/>
  <c r="Z47" i="2"/>
  <c r="W47" i="2"/>
  <c r="J46" i="2"/>
  <c r="H41" i="3"/>
  <c r="AA41" i="3"/>
  <c r="L41" i="3"/>
  <c r="P41" i="3"/>
  <c r="R41" i="3"/>
  <c r="E41" i="3"/>
  <c r="U41" i="3"/>
  <c r="M41" i="3"/>
  <c r="V41" i="3"/>
  <c r="W41" i="3"/>
  <c r="K41" i="3"/>
  <c r="AB41" i="3"/>
  <c r="N41" i="3"/>
  <c r="S41" i="3"/>
  <c r="X41" i="3"/>
  <c r="Z41" i="3"/>
  <c r="J41" i="3"/>
  <c r="Y41" i="3"/>
  <c r="Q41" i="3"/>
  <c r="I41" i="3"/>
  <c r="T41" i="3"/>
  <c r="F41" i="3"/>
  <c r="O41" i="3"/>
  <c r="G41" i="3"/>
  <c r="AB39" i="3"/>
  <c r="L39" i="3"/>
  <c r="N39" i="3"/>
  <c r="E39" i="3"/>
  <c r="U39" i="3"/>
  <c r="G39" i="3"/>
  <c r="P39" i="3"/>
  <c r="H39" i="3"/>
  <c r="J39" i="3"/>
  <c r="AA39" i="3"/>
  <c r="Q39" i="3"/>
  <c r="O39" i="3"/>
  <c r="I39" i="3"/>
  <c r="X39" i="3"/>
  <c r="Z39" i="3"/>
  <c r="F39" i="3"/>
  <c r="Y39" i="3"/>
  <c r="M39" i="3"/>
  <c r="R39" i="3"/>
  <c r="S39" i="3"/>
  <c r="V39" i="3"/>
  <c r="T39" i="3"/>
  <c r="W39" i="3"/>
  <c r="K39" i="3"/>
  <c r="F44" i="3"/>
  <c r="J44" i="3"/>
  <c r="N44" i="3"/>
  <c r="R44" i="3"/>
  <c r="V44" i="3"/>
  <c r="Z44" i="3"/>
  <c r="G44" i="3"/>
  <c r="I44" i="3"/>
  <c r="K44" i="3"/>
  <c r="M44" i="3"/>
  <c r="O44" i="3"/>
  <c r="Q44" i="3"/>
  <c r="S44" i="3"/>
  <c r="U44" i="3"/>
  <c r="W44" i="3"/>
  <c r="Y44" i="3"/>
  <c r="AA44" i="3"/>
  <c r="E44" i="3"/>
  <c r="H44" i="3"/>
  <c r="L44" i="3"/>
  <c r="P44" i="3"/>
  <c r="T44" i="3"/>
  <c r="X44" i="3"/>
  <c r="AB44" i="3"/>
  <c r="S47" i="2"/>
  <c r="Y47" i="2"/>
  <c r="H47" i="2"/>
  <c r="V46" i="2"/>
  <c r="M46" i="2"/>
  <c r="U46" i="2"/>
  <c r="L46" i="2"/>
  <c r="T46" i="2"/>
  <c r="AB46" i="2"/>
  <c r="I50" i="2"/>
  <c r="M50" i="2"/>
  <c r="Q50" i="2"/>
  <c r="U50" i="2"/>
  <c r="Y50" i="2"/>
  <c r="E50" i="2"/>
  <c r="H50" i="2"/>
  <c r="P50" i="2"/>
  <c r="T50" i="2"/>
  <c r="AB50" i="2"/>
  <c r="F50" i="2"/>
  <c r="J50" i="2"/>
  <c r="N50" i="2"/>
  <c r="R50" i="2"/>
  <c r="V50" i="2"/>
  <c r="Z50" i="2"/>
  <c r="G50" i="2"/>
  <c r="K50" i="2"/>
  <c r="O50" i="2"/>
  <c r="S50" i="2"/>
  <c r="W50" i="2"/>
  <c r="AA50" i="2"/>
  <c r="L50" i="2"/>
  <c r="X50" i="2"/>
  <c r="O46" i="2"/>
  <c r="W46" i="2"/>
  <c r="F46" i="2"/>
  <c r="N46" i="2"/>
  <c r="E47" i="2"/>
  <c r="I47" i="2"/>
  <c r="M47" i="2"/>
  <c r="I46" i="2"/>
  <c r="E46" i="2"/>
  <c r="G46" i="2"/>
  <c r="Q46" i="2"/>
  <c r="Y46" i="2"/>
  <c r="H46" i="2"/>
  <c r="P46" i="2"/>
  <c r="X46" i="2"/>
  <c r="G48" i="2"/>
  <c r="H45" i="2"/>
  <c r="L45" i="2"/>
  <c r="P45" i="2"/>
  <c r="T45" i="2"/>
  <c r="X45" i="2"/>
  <c r="AB45" i="2"/>
  <c r="F45" i="2"/>
  <c r="G45" i="2"/>
  <c r="H43" i="6"/>
  <c r="AA43" i="6"/>
  <c r="Y43" i="6"/>
  <c r="W43" i="6"/>
  <c r="U43" i="6"/>
  <c r="S43" i="6"/>
  <c r="Q43" i="6"/>
  <c r="E43" i="6"/>
  <c r="G43" i="6"/>
  <c r="J43" i="6"/>
  <c r="L43" i="6"/>
  <c r="N43" i="6"/>
  <c r="AB43" i="6"/>
  <c r="Z43" i="6"/>
  <c r="X43" i="6"/>
  <c r="V43" i="6"/>
  <c r="T43" i="6"/>
  <c r="R43" i="6"/>
  <c r="P43" i="6"/>
  <c r="F43" i="6"/>
  <c r="I43" i="6"/>
  <c r="K43" i="6"/>
  <c r="M43" i="6"/>
  <c r="O43" i="6"/>
  <c r="G41" i="4"/>
  <c r="I41" i="4"/>
  <c r="K41" i="4"/>
  <c r="M41" i="4"/>
  <c r="O41" i="4"/>
  <c r="Q41" i="4"/>
  <c r="S41" i="4"/>
  <c r="U41" i="4"/>
  <c r="W41" i="4"/>
  <c r="Y41" i="4"/>
  <c r="AA41" i="4"/>
  <c r="E41" i="4"/>
  <c r="F41" i="4"/>
  <c r="H41" i="4"/>
  <c r="J41" i="4"/>
  <c r="L41" i="4"/>
  <c r="N41" i="4"/>
  <c r="P41" i="4"/>
  <c r="R41" i="4"/>
  <c r="T41" i="4"/>
  <c r="V41" i="4"/>
  <c r="X41" i="4"/>
  <c r="Z41" i="4"/>
  <c r="AB41" i="4"/>
  <c r="F42" i="5"/>
  <c r="H42" i="5"/>
  <c r="J42" i="5"/>
  <c r="L42" i="5"/>
  <c r="N42" i="5"/>
  <c r="P42" i="5"/>
  <c r="R42" i="5"/>
  <c r="T42" i="5"/>
  <c r="X42" i="5"/>
  <c r="Z42" i="5"/>
  <c r="AB42" i="5"/>
  <c r="G42" i="5"/>
  <c r="K42" i="5"/>
  <c r="O42" i="5"/>
  <c r="S42" i="5"/>
  <c r="W42" i="5"/>
  <c r="AA42" i="5"/>
  <c r="I42" i="5"/>
  <c r="M42" i="5"/>
  <c r="Q42" i="5"/>
  <c r="U42" i="5"/>
  <c r="Y42" i="5"/>
  <c r="E42" i="5"/>
  <c r="F39" i="7"/>
  <c r="H39" i="7"/>
  <c r="J39" i="7"/>
  <c r="L39" i="7"/>
  <c r="N39" i="7"/>
  <c r="P39" i="7"/>
  <c r="R39" i="7"/>
  <c r="T39" i="7"/>
  <c r="V39" i="7"/>
  <c r="X39" i="7"/>
  <c r="Z39" i="7"/>
  <c r="AB39" i="7"/>
  <c r="G39" i="7"/>
  <c r="I39" i="7"/>
  <c r="K39" i="7"/>
  <c r="M39" i="7"/>
  <c r="O39" i="7"/>
  <c r="Q39" i="7"/>
  <c r="S39" i="7"/>
  <c r="U39" i="7"/>
  <c r="W39" i="7"/>
  <c r="Y39" i="7"/>
  <c r="AA39" i="7"/>
  <c r="E39" i="7"/>
  <c r="AB39" i="8"/>
  <c r="Z39" i="8"/>
  <c r="X39" i="8"/>
  <c r="V39" i="8"/>
  <c r="T39" i="8"/>
  <c r="R39" i="8"/>
  <c r="P39" i="8"/>
  <c r="F39" i="8"/>
  <c r="H39" i="8"/>
  <c r="J39" i="8"/>
  <c r="L39" i="8"/>
  <c r="N39" i="8"/>
  <c r="AA39" i="8"/>
  <c r="W39" i="8"/>
  <c r="S39" i="8"/>
  <c r="E39" i="8"/>
  <c r="I39" i="8"/>
  <c r="M39" i="8"/>
  <c r="Y39" i="8"/>
  <c r="U39" i="8"/>
  <c r="Q39" i="8"/>
  <c r="G39" i="8"/>
  <c r="K39" i="8"/>
  <c r="O39" i="8"/>
  <c r="AB38" i="10"/>
  <c r="F38" i="10"/>
  <c r="H38" i="10"/>
  <c r="J38" i="10"/>
  <c r="L38" i="10"/>
  <c r="N38" i="10"/>
  <c r="P38" i="10"/>
  <c r="R38" i="10"/>
  <c r="T38" i="10"/>
  <c r="V38" i="10"/>
  <c r="X38" i="10"/>
  <c r="Z38" i="10"/>
  <c r="E38" i="10"/>
  <c r="G38" i="10"/>
  <c r="I38" i="10"/>
  <c r="K38" i="10"/>
  <c r="M38" i="10"/>
  <c r="O38" i="10"/>
  <c r="Q38" i="10"/>
  <c r="S38" i="10"/>
  <c r="U38" i="10"/>
  <c r="W38" i="10"/>
  <c r="Y38" i="10"/>
  <c r="AA38" i="10"/>
  <c r="AB39" i="10"/>
  <c r="Z39" i="10"/>
  <c r="X39" i="10"/>
  <c r="V39" i="10"/>
  <c r="T39" i="10"/>
  <c r="R39" i="10"/>
  <c r="P39" i="10"/>
  <c r="F39" i="10"/>
  <c r="H39" i="10"/>
  <c r="J39" i="10"/>
  <c r="L39" i="10"/>
  <c r="N39" i="10"/>
  <c r="AA39" i="10"/>
  <c r="Y39" i="10"/>
  <c r="W39" i="10"/>
  <c r="U39" i="10"/>
  <c r="S39" i="10"/>
  <c r="Q39" i="10"/>
  <c r="E39" i="10"/>
  <c r="G39" i="10"/>
  <c r="I39" i="10"/>
  <c r="K39" i="10"/>
  <c r="M39" i="10"/>
  <c r="O39" i="10"/>
  <c r="AB39" i="11"/>
  <c r="Z39" i="11"/>
  <c r="X39" i="11"/>
  <c r="V39" i="11"/>
  <c r="T39" i="11"/>
  <c r="R39" i="11"/>
  <c r="P39" i="11"/>
  <c r="F39" i="11"/>
  <c r="H39" i="11"/>
  <c r="J39" i="11"/>
  <c r="L39" i="11"/>
  <c r="N39" i="11"/>
  <c r="AA39" i="11"/>
  <c r="Y39" i="11"/>
  <c r="W39" i="11"/>
  <c r="U39" i="11"/>
  <c r="S39" i="11"/>
  <c r="Q39" i="11"/>
  <c r="E39" i="11"/>
  <c r="G39" i="11"/>
  <c r="I39" i="11"/>
  <c r="K39" i="11"/>
  <c r="M39" i="11"/>
  <c r="O39" i="11"/>
  <c r="AA39" i="12"/>
  <c r="Y39" i="12"/>
  <c r="W39" i="12"/>
  <c r="U39" i="12"/>
  <c r="S39" i="12"/>
  <c r="Q39" i="12"/>
  <c r="E39" i="12"/>
  <c r="G39" i="12"/>
  <c r="I39" i="12"/>
  <c r="K39" i="12"/>
  <c r="M39" i="12"/>
  <c r="O39" i="12"/>
  <c r="AB39" i="12"/>
  <c r="Z39" i="12"/>
  <c r="X39" i="12"/>
  <c r="V39" i="12"/>
  <c r="T39" i="12"/>
  <c r="R39" i="12"/>
  <c r="P39" i="12"/>
  <c r="F39" i="12"/>
  <c r="H39" i="12"/>
  <c r="J39" i="12"/>
  <c r="L39" i="12"/>
  <c r="N39" i="12"/>
  <c r="AA39" i="13"/>
  <c r="Y39" i="13"/>
  <c r="W39" i="13"/>
  <c r="U39" i="13"/>
  <c r="S39" i="13"/>
  <c r="Q39" i="13"/>
  <c r="E39" i="13"/>
  <c r="G39" i="13"/>
  <c r="I39" i="13"/>
  <c r="K39" i="13"/>
  <c r="M39" i="13"/>
  <c r="O39" i="13"/>
  <c r="AB39" i="13"/>
  <c r="Z39" i="13"/>
  <c r="X39" i="13"/>
  <c r="V39" i="13"/>
  <c r="T39" i="13"/>
  <c r="R39" i="13"/>
  <c r="P39" i="13"/>
  <c r="F39" i="13"/>
  <c r="H39" i="13"/>
  <c r="J39" i="13"/>
  <c r="L39" i="13"/>
  <c r="N39" i="13"/>
  <c r="M39" i="5"/>
  <c r="F39" i="5"/>
  <c r="H39" i="5"/>
  <c r="J39" i="5"/>
  <c r="N39" i="5"/>
  <c r="P39" i="5"/>
  <c r="R39" i="5"/>
  <c r="T39" i="5"/>
  <c r="V39" i="5"/>
  <c r="X39" i="5"/>
  <c r="Z39" i="5"/>
  <c r="AB39" i="5"/>
  <c r="K39" i="5"/>
  <c r="I39" i="5"/>
  <c r="O39" i="5"/>
  <c r="S39" i="5"/>
  <c r="W39" i="5"/>
  <c r="AA39" i="5"/>
  <c r="G39" i="5"/>
  <c r="L39" i="5"/>
  <c r="Q39" i="5"/>
  <c r="U39" i="5"/>
  <c r="Y39" i="5"/>
  <c r="E39" i="5"/>
  <c r="AB41" i="6"/>
  <c r="F41" i="6"/>
  <c r="H41" i="6"/>
  <c r="J41" i="6"/>
  <c r="L41" i="6"/>
  <c r="P41" i="6"/>
  <c r="R41" i="6"/>
  <c r="T41" i="6"/>
  <c r="V41" i="6"/>
  <c r="X41" i="6"/>
  <c r="Z41" i="6"/>
  <c r="E41" i="6"/>
  <c r="G41" i="6"/>
  <c r="I41" i="6"/>
  <c r="K41" i="6"/>
  <c r="M41" i="6"/>
  <c r="O41" i="6"/>
  <c r="Q41" i="6"/>
  <c r="S41" i="6"/>
  <c r="U41" i="6"/>
  <c r="W41" i="6"/>
  <c r="Y41" i="6"/>
  <c r="AA41" i="6"/>
  <c r="F40" i="5"/>
  <c r="H40" i="5"/>
  <c r="J40" i="5"/>
  <c r="L40" i="5"/>
  <c r="N40" i="5"/>
  <c r="P40" i="5"/>
  <c r="R40" i="5"/>
  <c r="T40" i="5"/>
  <c r="V40" i="5"/>
  <c r="X40" i="5"/>
  <c r="Z40" i="5"/>
  <c r="AB40" i="5"/>
  <c r="G40" i="5"/>
  <c r="K40" i="5"/>
  <c r="O40" i="5"/>
  <c r="S40" i="5"/>
  <c r="W40" i="5"/>
  <c r="AA40" i="5"/>
  <c r="I40" i="5"/>
  <c r="M40" i="5"/>
  <c r="Q40" i="5"/>
  <c r="U40" i="5"/>
  <c r="Y40" i="5"/>
  <c r="E40" i="5"/>
  <c r="F37" i="7"/>
  <c r="H37" i="7"/>
  <c r="J37" i="7"/>
  <c r="L37" i="7"/>
  <c r="N37" i="7"/>
  <c r="P37" i="7"/>
  <c r="R37" i="7"/>
  <c r="T37" i="7"/>
  <c r="V37" i="7"/>
  <c r="X37" i="7"/>
  <c r="Z37" i="7"/>
  <c r="AB37" i="7"/>
  <c r="G37" i="7"/>
  <c r="I37" i="7"/>
  <c r="K37" i="7"/>
  <c r="M37" i="7"/>
  <c r="O37" i="7"/>
  <c r="Q37" i="7"/>
  <c r="S37" i="7"/>
  <c r="U37" i="7"/>
  <c r="W37" i="7"/>
  <c r="Y37" i="7"/>
  <c r="AA37" i="7"/>
  <c r="E37" i="7"/>
  <c r="AB37" i="8"/>
  <c r="F37" i="8"/>
  <c r="H37" i="8"/>
  <c r="J37" i="8"/>
  <c r="L37" i="8"/>
  <c r="N37" i="8"/>
  <c r="P37" i="8"/>
  <c r="R37" i="8"/>
  <c r="T37" i="8"/>
  <c r="V37" i="8"/>
  <c r="X37" i="8"/>
  <c r="Z37" i="8"/>
  <c r="G37" i="8"/>
  <c r="K37" i="8"/>
  <c r="O37" i="8"/>
  <c r="S37" i="8"/>
  <c r="W37" i="8"/>
  <c r="AA37" i="8"/>
  <c r="E37" i="8"/>
  <c r="I37" i="8"/>
  <c r="M37" i="8"/>
  <c r="Q37" i="8"/>
  <c r="U37" i="8"/>
  <c r="Y37" i="8"/>
  <c r="F36" i="10"/>
  <c r="H36" i="10"/>
  <c r="J36" i="10"/>
  <c r="L36" i="10"/>
  <c r="N36" i="10"/>
  <c r="P36" i="10"/>
  <c r="R36" i="10"/>
  <c r="T36" i="10"/>
  <c r="V36" i="10"/>
  <c r="X36" i="10"/>
  <c r="Z36" i="10"/>
  <c r="AB36" i="10"/>
  <c r="E36" i="10"/>
  <c r="G36" i="10"/>
  <c r="I36" i="10"/>
  <c r="K36" i="10"/>
  <c r="M36" i="10"/>
  <c r="O36" i="10"/>
  <c r="Q36" i="10"/>
  <c r="S36" i="10"/>
  <c r="U36" i="10"/>
  <c r="W36" i="10"/>
  <c r="Y36" i="10"/>
  <c r="AA36" i="10"/>
  <c r="AB37" i="10"/>
  <c r="E37" i="10"/>
  <c r="G37" i="10"/>
  <c r="I37" i="10"/>
  <c r="K37" i="10"/>
  <c r="M37" i="10"/>
  <c r="O37" i="10"/>
  <c r="Q37" i="10"/>
  <c r="S37" i="10"/>
  <c r="U37" i="10"/>
  <c r="W37" i="10"/>
  <c r="Y37" i="10"/>
  <c r="AA37" i="10"/>
  <c r="F37" i="10"/>
  <c r="H37" i="10"/>
  <c r="J37" i="10"/>
  <c r="L37" i="10"/>
  <c r="N37" i="10"/>
  <c r="P37" i="10"/>
  <c r="R37" i="10"/>
  <c r="T37" i="10"/>
  <c r="V37" i="10"/>
  <c r="X37" i="10"/>
  <c r="Z37" i="10"/>
  <c r="E37" i="11"/>
  <c r="G37" i="11"/>
  <c r="I37" i="11"/>
  <c r="K37" i="11"/>
  <c r="M37" i="11"/>
  <c r="O37" i="11"/>
  <c r="Q37" i="11"/>
  <c r="S37" i="11"/>
  <c r="U37" i="11"/>
  <c r="W37" i="11"/>
  <c r="Y37" i="11"/>
  <c r="AA37" i="11"/>
  <c r="AB37" i="11"/>
  <c r="F37" i="11"/>
  <c r="H37" i="11"/>
  <c r="J37" i="11"/>
  <c r="L37" i="11"/>
  <c r="N37" i="11"/>
  <c r="P37" i="11"/>
  <c r="R37" i="11"/>
  <c r="T37" i="11"/>
  <c r="V37" i="11"/>
  <c r="X37" i="11"/>
  <c r="Z37" i="11"/>
  <c r="F37" i="12"/>
  <c r="H37" i="12"/>
  <c r="J37" i="12"/>
  <c r="L37" i="12"/>
  <c r="N37" i="12"/>
  <c r="P37" i="12"/>
  <c r="R37" i="12"/>
  <c r="T37" i="12"/>
  <c r="V37" i="12"/>
  <c r="X37" i="12"/>
  <c r="Z37" i="12"/>
  <c r="AB37" i="12"/>
  <c r="E37" i="12"/>
  <c r="G37" i="12"/>
  <c r="I37" i="12"/>
  <c r="K37" i="12"/>
  <c r="M37" i="12"/>
  <c r="O37" i="12"/>
  <c r="Q37" i="12"/>
  <c r="S37" i="12"/>
  <c r="U37" i="12"/>
  <c r="W37" i="12"/>
  <c r="Y37" i="12"/>
  <c r="AA37" i="12"/>
  <c r="F37" i="13"/>
  <c r="H37" i="13"/>
  <c r="J37" i="13"/>
  <c r="L37" i="13"/>
  <c r="N37" i="13"/>
  <c r="P37" i="13"/>
  <c r="R37" i="13"/>
  <c r="T37" i="13"/>
  <c r="V37" i="13"/>
  <c r="X37" i="13"/>
  <c r="Z37" i="13"/>
  <c r="AB37" i="13"/>
  <c r="E37" i="13"/>
  <c r="G37" i="13"/>
  <c r="I37" i="13"/>
  <c r="K37" i="13"/>
  <c r="M37" i="13"/>
  <c r="O37" i="13"/>
  <c r="Q37" i="13"/>
  <c r="S37" i="13"/>
  <c r="U37" i="13"/>
  <c r="W37" i="13"/>
  <c r="Y37" i="13"/>
  <c r="AA37" i="13"/>
  <c r="Q11" i="3"/>
  <c r="AB41" i="9"/>
  <c r="F41" i="9"/>
  <c r="H41" i="9"/>
  <c r="J41" i="9"/>
  <c r="L41" i="9"/>
  <c r="N41" i="9"/>
  <c r="P41" i="9"/>
  <c r="R41" i="9"/>
  <c r="T41" i="9"/>
  <c r="V41" i="9"/>
  <c r="X41" i="9"/>
  <c r="Z41" i="9"/>
  <c r="E41" i="9"/>
  <c r="G41" i="9"/>
  <c r="I41" i="9"/>
  <c r="K41" i="9"/>
  <c r="M41" i="9"/>
  <c r="O41" i="9"/>
  <c r="Q41" i="9"/>
  <c r="S41" i="9"/>
  <c r="U41" i="9"/>
  <c r="W41" i="9"/>
  <c r="Y41" i="9"/>
  <c r="AA41" i="9"/>
  <c r="N45" i="2"/>
  <c r="R45" i="2"/>
  <c r="V45" i="2"/>
  <c r="Z45" i="2"/>
  <c r="G42" i="4"/>
  <c r="I42" i="4"/>
  <c r="K42" i="4"/>
  <c r="M42" i="4"/>
  <c r="O42" i="4"/>
  <c r="Q42" i="4"/>
  <c r="S42" i="4"/>
  <c r="F42" i="4"/>
  <c r="J42" i="4"/>
  <c r="N42" i="4"/>
  <c r="R42" i="4"/>
  <c r="U42" i="4"/>
  <c r="W42" i="4"/>
  <c r="Y42" i="4"/>
  <c r="AA42" i="4"/>
  <c r="E42" i="4"/>
  <c r="H42" i="4"/>
  <c r="L42" i="4"/>
  <c r="P42" i="4"/>
  <c r="T42" i="4"/>
  <c r="V42" i="4"/>
  <c r="X42" i="4"/>
  <c r="Z42" i="4"/>
  <c r="AB42" i="4"/>
  <c r="F38" i="7"/>
  <c r="H38" i="7"/>
  <c r="J38" i="7"/>
  <c r="L38" i="7"/>
  <c r="N38" i="7"/>
  <c r="P38" i="7"/>
  <c r="R38" i="7"/>
  <c r="T38" i="7"/>
  <c r="V38" i="7"/>
  <c r="X38" i="7"/>
  <c r="Z38" i="7"/>
  <c r="AB38" i="7"/>
  <c r="G38" i="7"/>
  <c r="I38" i="7"/>
  <c r="K38" i="7"/>
  <c r="M38" i="7"/>
  <c r="O38" i="7"/>
  <c r="Q38" i="7"/>
  <c r="S38" i="7"/>
  <c r="U38" i="7"/>
  <c r="W38" i="7"/>
  <c r="Y38" i="7"/>
  <c r="AA38" i="7"/>
  <c r="E38" i="7"/>
  <c r="F41" i="5"/>
  <c r="H41" i="5"/>
  <c r="J41" i="5"/>
  <c r="L41" i="5"/>
  <c r="N41" i="5"/>
  <c r="P41" i="5"/>
  <c r="R41" i="5"/>
  <c r="T41" i="5"/>
  <c r="V41" i="5"/>
  <c r="X41" i="5"/>
  <c r="Z41" i="5"/>
  <c r="AB41" i="5"/>
  <c r="G41" i="5"/>
  <c r="K41" i="5"/>
  <c r="O41" i="5"/>
  <c r="S41" i="5"/>
  <c r="W41" i="5"/>
  <c r="AA41" i="5"/>
  <c r="I41" i="5"/>
  <c r="M41" i="5"/>
  <c r="Q41" i="5"/>
  <c r="U41" i="5"/>
  <c r="Y41" i="5"/>
  <c r="E41" i="5"/>
  <c r="AB42" i="6"/>
  <c r="E42" i="6"/>
  <c r="G42" i="6"/>
  <c r="I42" i="6"/>
  <c r="K42" i="6"/>
  <c r="M42" i="6"/>
  <c r="O42" i="6"/>
  <c r="Q42" i="6"/>
  <c r="S42" i="6"/>
  <c r="U42" i="6"/>
  <c r="W42" i="6"/>
  <c r="Y42" i="6"/>
  <c r="AA42" i="6"/>
  <c r="F42" i="6"/>
  <c r="H42" i="6"/>
  <c r="J42" i="6"/>
  <c r="L42" i="6"/>
  <c r="N42" i="6"/>
  <c r="P42" i="6"/>
  <c r="R42" i="6"/>
  <c r="T42" i="6"/>
  <c r="V42" i="6"/>
  <c r="X42" i="6"/>
  <c r="Z42" i="6"/>
  <c r="F38" i="8"/>
  <c r="AB38" i="8"/>
  <c r="E38" i="8"/>
  <c r="H38" i="8"/>
  <c r="J38" i="8"/>
  <c r="L38" i="8"/>
  <c r="N38" i="8"/>
  <c r="P38" i="8"/>
  <c r="R38" i="8"/>
  <c r="T38" i="8"/>
  <c r="V38" i="8"/>
  <c r="X38" i="8"/>
  <c r="Z38" i="8"/>
  <c r="I38" i="8"/>
  <c r="M38" i="8"/>
  <c r="Q38" i="8"/>
  <c r="U38" i="8"/>
  <c r="Y38" i="8"/>
  <c r="G38" i="8"/>
  <c r="K38" i="8"/>
  <c r="O38" i="8"/>
  <c r="S38" i="8"/>
  <c r="W38" i="8"/>
  <c r="AA38" i="8"/>
  <c r="AB38" i="9"/>
  <c r="F38" i="9"/>
  <c r="H38" i="9"/>
  <c r="J38" i="9"/>
  <c r="L38" i="9"/>
  <c r="N38" i="9"/>
  <c r="P38" i="9"/>
  <c r="R38" i="9"/>
  <c r="T38" i="9"/>
  <c r="V38" i="9"/>
  <c r="X38" i="9"/>
  <c r="Z38" i="9"/>
  <c r="E38" i="9"/>
  <c r="G38" i="9"/>
  <c r="I38" i="9"/>
  <c r="K38" i="9"/>
  <c r="M38" i="9"/>
  <c r="O38" i="9"/>
  <c r="Q38" i="9"/>
  <c r="S38" i="9"/>
  <c r="U38" i="9"/>
  <c r="W38" i="9"/>
  <c r="Y38" i="9"/>
  <c r="AA38" i="9"/>
  <c r="AB39" i="9"/>
  <c r="Z39" i="9"/>
  <c r="X39" i="9"/>
  <c r="V39" i="9"/>
  <c r="T39" i="9"/>
  <c r="R39" i="9"/>
  <c r="P39" i="9"/>
  <c r="F39" i="9"/>
  <c r="H39" i="9"/>
  <c r="J39" i="9"/>
  <c r="L39" i="9"/>
  <c r="N39" i="9"/>
  <c r="AA39" i="9"/>
  <c r="Y39" i="9"/>
  <c r="W39" i="9"/>
  <c r="U39" i="9"/>
  <c r="S39" i="9"/>
  <c r="Q39" i="9"/>
  <c r="E39" i="9"/>
  <c r="G39" i="9"/>
  <c r="I39" i="9"/>
  <c r="K39" i="9"/>
  <c r="M39" i="9"/>
  <c r="O39" i="9"/>
  <c r="AB38" i="11"/>
  <c r="F38" i="11"/>
  <c r="H38" i="11"/>
  <c r="J38" i="11"/>
  <c r="L38" i="11"/>
  <c r="N38" i="11"/>
  <c r="P38" i="11"/>
  <c r="R38" i="11"/>
  <c r="T38" i="11"/>
  <c r="V38" i="11"/>
  <c r="X38" i="11"/>
  <c r="Z38" i="11"/>
  <c r="E38" i="11"/>
  <c r="G38" i="11"/>
  <c r="I38" i="11"/>
  <c r="K38" i="11"/>
  <c r="M38" i="11"/>
  <c r="O38" i="11"/>
  <c r="Q38" i="11"/>
  <c r="S38" i="11"/>
  <c r="U38" i="11"/>
  <c r="W38" i="11"/>
  <c r="Y38" i="11"/>
  <c r="AA38" i="11"/>
  <c r="AB38" i="12"/>
  <c r="E38" i="12"/>
  <c r="G38" i="12"/>
  <c r="I38" i="12"/>
  <c r="K38" i="12"/>
  <c r="M38" i="12"/>
  <c r="O38" i="12"/>
  <c r="Q38" i="12"/>
  <c r="S38" i="12"/>
  <c r="U38" i="12"/>
  <c r="W38" i="12"/>
  <c r="Y38" i="12"/>
  <c r="AA38" i="12"/>
  <c r="F38" i="12"/>
  <c r="H38" i="12"/>
  <c r="J38" i="12"/>
  <c r="L38" i="12"/>
  <c r="N38" i="12"/>
  <c r="P38" i="12"/>
  <c r="R38" i="12"/>
  <c r="T38" i="12"/>
  <c r="V38" i="12"/>
  <c r="X38" i="12"/>
  <c r="Z38" i="12"/>
  <c r="I38" i="13"/>
  <c r="K38" i="13"/>
  <c r="E38" i="13"/>
  <c r="G38" i="13"/>
  <c r="J38" i="13"/>
  <c r="M38" i="13"/>
  <c r="O38" i="13"/>
  <c r="Q38" i="13"/>
  <c r="S38" i="13"/>
  <c r="U38" i="13"/>
  <c r="W38" i="13"/>
  <c r="Y38" i="13"/>
  <c r="AA38" i="13"/>
  <c r="AB38" i="13"/>
  <c r="F38" i="13"/>
  <c r="H38" i="13"/>
  <c r="L38" i="13"/>
  <c r="N38" i="13"/>
  <c r="P38" i="13"/>
  <c r="R38" i="13"/>
  <c r="T38" i="13"/>
  <c r="V38" i="13"/>
  <c r="X38" i="13"/>
  <c r="Z38" i="13"/>
  <c r="E40" i="4"/>
  <c r="G40" i="4"/>
  <c r="I40" i="4"/>
  <c r="K40" i="4"/>
  <c r="M40" i="4"/>
  <c r="O40" i="4"/>
  <c r="Q40" i="4"/>
  <c r="S40" i="4"/>
  <c r="U40" i="4"/>
  <c r="W40" i="4"/>
  <c r="Y40" i="4"/>
  <c r="AA40" i="4"/>
  <c r="F40" i="4"/>
  <c r="H40" i="4"/>
  <c r="J40" i="4"/>
  <c r="L40" i="4"/>
  <c r="N40" i="4"/>
  <c r="P40" i="4"/>
  <c r="R40" i="4"/>
  <c r="T40" i="4"/>
  <c r="V40" i="4"/>
  <c r="X40" i="4"/>
  <c r="Z40" i="4"/>
  <c r="AB40" i="4"/>
  <c r="F39" i="4"/>
  <c r="H39" i="4"/>
  <c r="J39" i="4"/>
  <c r="L39" i="4"/>
  <c r="N39" i="4"/>
  <c r="P39" i="4"/>
  <c r="R39" i="4"/>
  <c r="T39" i="4"/>
  <c r="V39" i="4"/>
  <c r="X39" i="4"/>
  <c r="Z39" i="4"/>
  <c r="AB39" i="4"/>
  <c r="G39" i="4"/>
  <c r="I39" i="4"/>
  <c r="K39" i="4"/>
  <c r="M39" i="4"/>
  <c r="O39" i="4"/>
  <c r="Q39" i="4"/>
  <c r="S39" i="4"/>
  <c r="U39" i="4"/>
  <c r="W39" i="4"/>
  <c r="Y39" i="4"/>
  <c r="AA39" i="4"/>
  <c r="E39" i="4"/>
  <c r="N36" i="7"/>
  <c r="F36" i="7"/>
  <c r="H36" i="7"/>
  <c r="J36" i="7"/>
  <c r="L36" i="7"/>
  <c r="P36" i="7"/>
  <c r="R36" i="7"/>
  <c r="T36" i="7"/>
  <c r="V36" i="7"/>
  <c r="X36" i="7"/>
  <c r="Z36" i="7"/>
  <c r="AB36" i="7"/>
  <c r="O36" i="7"/>
  <c r="G36" i="7"/>
  <c r="I36" i="7"/>
  <c r="K36" i="7"/>
  <c r="M36" i="7"/>
  <c r="Q36" i="7"/>
  <c r="S36" i="7"/>
  <c r="U36" i="7"/>
  <c r="W36" i="7"/>
  <c r="Y36" i="7"/>
  <c r="AA36" i="7"/>
  <c r="E36" i="7"/>
  <c r="F40" i="6"/>
  <c r="E40" i="6"/>
  <c r="AB40" i="6"/>
  <c r="G40" i="6"/>
  <c r="I40" i="6"/>
  <c r="K40" i="6"/>
  <c r="M40" i="6"/>
  <c r="O40" i="6"/>
  <c r="Q40" i="6"/>
  <c r="S40" i="6"/>
  <c r="U40" i="6"/>
  <c r="W40" i="6"/>
  <c r="Y40" i="6"/>
  <c r="AA40" i="6"/>
  <c r="H40" i="6"/>
  <c r="J40" i="6"/>
  <c r="L40" i="6"/>
  <c r="N40" i="6"/>
  <c r="P40" i="6"/>
  <c r="R40" i="6"/>
  <c r="T40" i="6"/>
  <c r="V40" i="6"/>
  <c r="X40" i="6"/>
  <c r="Z40" i="6"/>
  <c r="AB36" i="8"/>
  <c r="F36" i="8"/>
  <c r="H36" i="8"/>
  <c r="J36" i="8"/>
  <c r="L36" i="8"/>
  <c r="N36" i="8"/>
  <c r="P36" i="8"/>
  <c r="R36" i="8"/>
  <c r="T36" i="8"/>
  <c r="V36" i="8"/>
  <c r="E36" i="8"/>
  <c r="G36" i="8"/>
  <c r="I36" i="8"/>
  <c r="K36" i="8"/>
  <c r="M36" i="8"/>
  <c r="O36" i="8"/>
  <c r="Q36" i="8"/>
  <c r="S36" i="8"/>
  <c r="U36" i="8"/>
  <c r="W36" i="8"/>
  <c r="Y36" i="8"/>
  <c r="AA36" i="8"/>
  <c r="Z36" i="8"/>
  <c r="X36" i="8"/>
  <c r="F36" i="9"/>
  <c r="H36" i="9"/>
  <c r="J36" i="9"/>
  <c r="L36" i="9"/>
  <c r="N36" i="9"/>
  <c r="P36" i="9"/>
  <c r="R36" i="9"/>
  <c r="T36" i="9"/>
  <c r="V36" i="9"/>
  <c r="X36" i="9"/>
  <c r="Z36" i="9"/>
  <c r="AB36" i="9"/>
  <c r="E36" i="9"/>
  <c r="G36" i="9"/>
  <c r="I36" i="9"/>
  <c r="K36" i="9"/>
  <c r="M36" i="9"/>
  <c r="O36" i="9"/>
  <c r="Q36" i="9"/>
  <c r="S36" i="9"/>
  <c r="U36" i="9"/>
  <c r="W36" i="9"/>
  <c r="Y36" i="9"/>
  <c r="AA36" i="9"/>
  <c r="E37" i="9"/>
  <c r="G37" i="9"/>
  <c r="I37" i="9"/>
  <c r="K37" i="9"/>
  <c r="M37" i="9"/>
  <c r="O37" i="9"/>
  <c r="Q37" i="9"/>
  <c r="S37" i="9"/>
  <c r="U37" i="9"/>
  <c r="W37" i="9"/>
  <c r="Y37" i="9"/>
  <c r="AA37" i="9"/>
  <c r="AB37" i="9"/>
  <c r="F37" i="9"/>
  <c r="H37" i="9"/>
  <c r="J37" i="9"/>
  <c r="L37" i="9"/>
  <c r="N37" i="9"/>
  <c r="P37" i="9"/>
  <c r="R37" i="9"/>
  <c r="T37" i="9"/>
  <c r="V37" i="9"/>
  <c r="X37" i="9"/>
  <c r="Z37" i="9"/>
  <c r="F36" i="11"/>
  <c r="H36" i="11"/>
  <c r="J36" i="11"/>
  <c r="L36" i="11"/>
  <c r="N36" i="11"/>
  <c r="P36" i="11"/>
  <c r="R36" i="11"/>
  <c r="T36" i="11"/>
  <c r="V36" i="11"/>
  <c r="X36" i="11"/>
  <c r="Z36" i="11"/>
  <c r="AB36" i="11"/>
  <c r="E36" i="11"/>
  <c r="G36" i="11"/>
  <c r="I36" i="11"/>
  <c r="K36" i="11"/>
  <c r="M36" i="11"/>
  <c r="O36" i="11"/>
  <c r="Q36" i="11"/>
  <c r="S36" i="11"/>
  <c r="U36" i="11"/>
  <c r="W36" i="11"/>
  <c r="Y36" i="11"/>
  <c r="AA36" i="11"/>
  <c r="E36" i="12"/>
  <c r="G36" i="12"/>
  <c r="I36" i="12"/>
  <c r="K36" i="12"/>
  <c r="M36" i="12"/>
  <c r="O36" i="12"/>
  <c r="Q36" i="12"/>
  <c r="S36" i="12"/>
  <c r="U36" i="12"/>
  <c r="W36" i="12"/>
  <c r="Y36" i="12"/>
  <c r="AA36" i="12"/>
  <c r="AB36" i="12"/>
  <c r="F36" i="12"/>
  <c r="H36" i="12"/>
  <c r="J36" i="12"/>
  <c r="L36" i="12"/>
  <c r="N36" i="12"/>
  <c r="P36" i="12"/>
  <c r="R36" i="12"/>
  <c r="T36" i="12"/>
  <c r="V36" i="12"/>
  <c r="X36" i="12"/>
  <c r="Z36" i="12"/>
  <c r="AB36" i="13"/>
  <c r="E36" i="13"/>
  <c r="G36" i="13"/>
  <c r="I36" i="13"/>
  <c r="K36" i="13"/>
  <c r="M36" i="13"/>
  <c r="O36" i="13"/>
  <c r="Q36" i="13"/>
  <c r="S36" i="13"/>
  <c r="U36" i="13"/>
  <c r="W36" i="13"/>
  <c r="Y36" i="13"/>
  <c r="AA36" i="13"/>
  <c r="F36" i="13"/>
  <c r="H36" i="13"/>
  <c r="J36" i="13"/>
  <c r="L36" i="13"/>
  <c r="N36" i="13"/>
  <c r="P36" i="13"/>
  <c r="R36" i="13"/>
  <c r="T36" i="13"/>
  <c r="V36" i="13"/>
  <c r="X36" i="13"/>
  <c r="Z36" i="13"/>
  <c r="G44" i="4"/>
  <c r="I44" i="4"/>
  <c r="K44" i="4"/>
  <c r="M44" i="4"/>
  <c r="O44" i="4"/>
  <c r="Q44" i="4"/>
  <c r="S44" i="4"/>
  <c r="U44" i="4"/>
  <c r="W44" i="4"/>
  <c r="Y44" i="4"/>
  <c r="AA44" i="4"/>
  <c r="E44" i="4"/>
  <c r="F44" i="4"/>
  <c r="J44" i="4"/>
  <c r="N44" i="4"/>
  <c r="R44" i="4"/>
  <c r="V44" i="4"/>
  <c r="Z44" i="4"/>
  <c r="H44" i="4"/>
  <c r="L44" i="4"/>
  <c r="P44" i="4"/>
  <c r="T44" i="4"/>
  <c r="X44" i="4"/>
  <c r="AB44" i="4"/>
  <c r="G45" i="6"/>
  <c r="I45" i="6"/>
  <c r="K45" i="6"/>
  <c r="M45" i="6"/>
  <c r="O45" i="6"/>
  <c r="Q45" i="6"/>
  <c r="S45" i="6"/>
  <c r="U45" i="6"/>
  <c r="W45" i="6"/>
  <c r="Y45" i="6"/>
  <c r="AA45" i="6"/>
  <c r="E45" i="6"/>
  <c r="F45" i="6"/>
  <c r="J45" i="6"/>
  <c r="N45" i="6"/>
  <c r="R45" i="6"/>
  <c r="V45" i="6"/>
  <c r="Z45" i="6"/>
  <c r="H45" i="6"/>
  <c r="L45" i="6"/>
  <c r="P45" i="6"/>
  <c r="T45" i="6"/>
  <c r="X45" i="6"/>
  <c r="AB45" i="6"/>
  <c r="F44" i="5"/>
  <c r="H44" i="5"/>
  <c r="J44" i="5"/>
  <c r="L44" i="5"/>
  <c r="N44" i="5"/>
  <c r="P44" i="5"/>
  <c r="R44" i="5"/>
  <c r="T44" i="5"/>
  <c r="V44" i="5"/>
  <c r="X44" i="5"/>
  <c r="Z44" i="5"/>
  <c r="AB44" i="5"/>
  <c r="G44" i="5"/>
  <c r="K44" i="5"/>
  <c r="O44" i="5"/>
  <c r="S44" i="5"/>
  <c r="W44" i="5"/>
  <c r="AA44" i="5"/>
  <c r="I44" i="5"/>
  <c r="M44" i="5"/>
  <c r="Q44" i="5"/>
  <c r="U44" i="5"/>
  <c r="Y44" i="5"/>
  <c r="E44" i="5"/>
  <c r="G41" i="7"/>
  <c r="I41" i="7"/>
  <c r="K41" i="7"/>
  <c r="M41" i="7"/>
  <c r="O41" i="7"/>
  <c r="Q41" i="7"/>
  <c r="S41" i="7"/>
  <c r="U41" i="7"/>
  <c r="W41" i="7"/>
  <c r="Y41" i="7"/>
  <c r="AA41" i="7"/>
  <c r="E41" i="7"/>
  <c r="F41" i="7"/>
  <c r="H41" i="7"/>
  <c r="J41" i="7"/>
  <c r="L41" i="7"/>
  <c r="N41" i="7"/>
  <c r="P41" i="7"/>
  <c r="R41" i="7"/>
  <c r="T41" i="7"/>
  <c r="V41" i="7"/>
  <c r="X41" i="7"/>
  <c r="Z41" i="7"/>
  <c r="AB41" i="7"/>
  <c r="AB41" i="8"/>
  <c r="E41" i="8"/>
  <c r="G41" i="8"/>
  <c r="I41" i="8"/>
  <c r="K41" i="8"/>
  <c r="M41" i="8"/>
  <c r="O41" i="8"/>
  <c r="Q41" i="8"/>
  <c r="S41" i="8"/>
  <c r="U41" i="8"/>
  <c r="W41" i="8"/>
  <c r="Y41" i="8"/>
  <c r="AA41" i="8"/>
  <c r="F41" i="8"/>
  <c r="J41" i="8"/>
  <c r="N41" i="8"/>
  <c r="R41" i="8"/>
  <c r="V41" i="8"/>
  <c r="Z41" i="8"/>
  <c r="H41" i="8"/>
  <c r="L41" i="8"/>
  <c r="P41" i="8"/>
  <c r="T41" i="8"/>
  <c r="X41" i="8"/>
  <c r="AB41" i="10"/>
  <c r="F41" i="10"/>
  <c r="H41" i="10"/>
  <c r="J41" i="10"/>
  <c r="L41" i="10"/>
  <c r="N41" i="10"/>
  <c r="P41" i="10"/>
  <c r="R41" i="10"/>
  <c r="T41" i="10"/>
  <c r="V41" i="10"/>
  <c r="X41" i="10"/>
  <c r="Z41" i="10"/>
  <c r="E41" i="10"/>
  <c r="G41" i="10"/>
  <c r="I41" i="10"/>
  <c r="K41" i="10"/>
  <c r="M41" i="10"/>
  <c r="O41" i="10"/>
  <c r="Q41" i="10"/>
  <c r="S41" i="10"/>
  <c r="U41" i="10"/>
  <c r="W41" i="10"/>
  <c r="Y41" i="10"/>
  <c r="AA41" i="10"/>
  <c r="AB41" i="11"/>
  <c r="F41" i="11"/>
  <c r="H41" i="11"/>
  <c r="J41" i="11"/>
  <c r="L41" i="11"/>
  <c r="N41" i="11"/>
  <c r="P41" i="11"/>
  <c r="R41" i="11"/>
  <c r="T41" i="11"/>
  <c r="V41" i="11"/>
  <c r="X41" i="11"/>
  <c r="Z41" i="11"/>
  <c r="E41" i="11"/>
  <c r="G41" i="11"/>
  <c r="I41" i="11"/>
  <c r="K41" i="11"/>
  <c r="M41" i="11"/>
  <c r="O41" i="11"/>
  <c r="Q41" i="11"/>
  <c r="S41" i="11"/>
  <c r="U41" i="11"/>
  <c r="W41" i="11"/>
  <c r="Y41" i="11"/>
  <c r="AA41" i="11"/>
  <c r="AB41" i="12"/>
  <c r="E41" i="12"/>
  <c r="G41" i="12"/>
  <c r="I41" i="12"/>
  <c r="K41" i="12"/>
  <c r="M41" i="12"/>
  <c r="O41" i="12"/>
  <c r="Q41" i="12"/>
  <c r="S41" i="12"/>
  <c r="U41" i="12"/>
  <c r="W41" i="12"/>
  <c r="Y41" i="12"/>
  <c r="AA41" i="12"/>
  <c r="F41" i="12"/>
  <c r="H41" i="12"/>
  <c r="J41" i="12"/>
  <c r="L41" i="12"/>
  <c r="N41" i="12"/>
  <c r="P41" i="12"/>
  <c r="R41" i="12"/>
  <c r="T41" i="12"/>
  <c r="V41" i="12"/>
  <c r="X41" i="12"/>
  <c r="Z41" i="12"/>
  <c r="AB41" i="13"/>
  <c r="E41" i="13"/>
  <c r="G41" i="13"/>
  <c r="I41" i="13"/>
  <c r="K41" i="13"/>
  <c r="M41" i="13"/>
  <c r="O41" i="13"/>
  <c r="Q41" i="13"/>
  <c r="S41" i="13"/>
  <c r="U41" i="13"/>
  <c r="W41" i="13"/>
  <c r="Y41" i="13"/>
  <c r="AA41" i="13"/>
  <c r="F41" i="13"/>
  <c r="H41" i="13"/>
  <c r="J41" i="13"/>
  <c r="L41" i="13"/>
  <c r="N41" i="13"/>
  <c r="P41" i="13"/>
  <c r="R41" i="13"/>
  <c r="T41" i="13"/>
  <c r="V41" i="13"/>
  <c r="X41" i="13"/>
  <c r="Z41" i="13"/>
  <c r="J61" i="2" l="1"/>
  <c r="P61" i="2"/>
  <c r="H61" i="2"/>
  <c r="I61" i="2"/>
  <c r="K61" i="2"/>
  <c r="F61" i="2"/>
  <c r="G61" i="2"/>
  <c r="R55" i="3"/>
  <c r="Y55" i="3"/>
  <c r="Z55" i="3"/>
  <c r="I55" i="3"/>
  <c r="F52" i="8"/>
  <c r="E61" i="2"/>
  <c r="L61" i="2"/>
  <c r="K55" i="3"/>
  <c r="T55" i="3"/>
  <c r="S55" i="3"/>
  <c r="M55" i="3"/>
  <c r="F55" i="3"/>
  <c r="X55" i="3"/>
  <c r="O55" i="3"/>
  <c r="AA55" i="3"/>
  <c r="H55" i="3"/>
  <c r="G55" i="3"/>
  <c r="E55" i="3"/>
  <c r="L55" i="3"/>
  <c r="E52" i="8"/>
  <c r="N61" i="2"/>
  <c r="M61" i="2"/>
  <c r="W55" i="3"/>
  <c r="V55" i="3"/>
  <c r="Q55" i="3"/>
  <c r="J55" i="3"/>
  <c r="P55" i="3"/>
  <c r="U55" i="3"/>
  <c r="N55" i="3"/>
  <c r="AB55" i="3"/>
  <c r="O61" i="2"/>
  <c r="AB52" i="9"/>
  <c r="X52" i="9"/>
  <c r="T52" i="9"/>
  <c r="P52" i="9"/>
  <c r="L52" i="9"/>
  <c r="H52" i="9"/>
  <c r="X52" i="13"/>
  <c r="T52" i="13"/>
  <c r="P52" i="13"/>
  <c r="L52" i="13"/>
  <c r="H52" i="13"/>
  <c r="AA52" i="13"/>
  <c r="W52" i="13"/>
  <c r="S52" i="13"/>
  <c r="O52" i="13"/>
  <c r="F63" i="13" s="1"/>
  <c r="H63" i="13" s="1"/>
  <c r="K52" i="13"/>
  <c r="G52" i="13"/>
  <c r="AB52" i="13"/>
  <c r="X52" i="12"/>
  <c r="T52" i="12"/>
  <c r="P52" i="12"/>
  <c r="L52" i="12"/>
  <c r="H52" i="12"/>
  <c r="AB52" i="12"/>
  <c r="Y52" i="12"/>
  <c r="U52" i="12"/>
  <c r="Q52" i="12"/>
  <c r="M52" i="12"/>
  <c r="I52" i="12"/>
  <c r="E52" i="12"/>
  <c r="Y52" i="11"/>
  <c r="U52" i="11"/>
  <c r="Q52" i="11"/>
  <c r="M52" i="11"/>
  <c r="I52" i="11"/>
  <c r="E52" i="11"/>
  <c r="Z52" i="11"/>
  <c r="V52" i="11"/>
  <c r="R52" i="11"/>
  <c r="N52" i="11"/>
  <c r="J52" i="11"/>
  <c r="F52" i="11"/>
  <c r="Y52" i="9"/>
  <c r="U52" i="9"/>
  <c r="Q52" i="9"/>
  <c r="M52" i="9"/>
  <c r="I52" i="9"/>
  <c r="E52" i="9"/>
  <c r="Z52" i="9"/>
  <c r="V52" i="9"/>
  <c r="R52" i="9"/>
  <c r="N52" i="9"/>
  <c r="J52" i="9"/>
  <c r="F52" i="9"/>
  <c r="Z52" i="8"/>
  <c r="Y52" i="8"/>
  <c r="U52" i="8"/>
  <c r="Q52" i="8"/>
  <c r="M52" i="8"/>
  <c r="I52" i="8"/>
  <c r="T52" i="8"/>
  <c r="P52" i="8"/>
  <c r="L52" i="8"/>
  <c r="H52" i="8"/>
  <c r="X56" i="6"/>
  <c r="T56" i="6"/>
  <c r="P56" i="6"/>
  <c r="L56" i="6"/>
  <c r="H56" i="6"/>
  <c r="Y56" i="6"/>
  <c r="U56" i="6"/>
  <c r="Q56" i="6"/>
  <c r="M56" i="6"/>
  <c r="I56" i="6"/>
  <c r="F56" i="6"/>
  <c r="AA52" i="7"/>
  <c r="W52" i="7"/>
  <c r="S52" i="7"/>
  <c r="M52" i="7"/>
  <c r="I52" i="7"/>
  <c r="O52" i="7"/>
  <c r="Z52" i="7"/>
  <c r="V52" i="7"/>
  <c r="R52" i="7"/>
  <c r="L52" i="7"/>
  <c r="H52" i="7"/>
  <c r="N52" i="7"/>
  <c r="AA55" i="4"/>
  <c r="W55" i="4"/>
  <c r="S55" i="4"/>
  <c r="O55" i="4"/>
  <c r="K55" i="4"/>
  <c r="G55" i="4"/>
  <c r="Z55" i="4"/>
  <c r="V55" i="4"/>
  <c r="R55" i="4"/>
  <c r="N55" i="4"/>
  <c r="J55" i="4"/>
  <c r="F55" i="4"/>
  <c r="AA52" i="10"/>
  <c r="W52" i="10"/>
  <c r="S52" i="10"/>
  <c r="O52" i="10"/>
  <c r="K52" i="10"/>
  <c r="G52" i="10"/>
  <c r="AB52" i="10"/>
  <c r="X52" i="10"/>
  <c r="T52" i="10"/>
  <c r="P52" i="10"/>
  <c r="L52" i="10"/>
  <c r="H52" i="10"/>
  <c r="E55" i="5"/>
  <c r="U55" i="5"/>
  <c r="L55" i="5"/>
  <c r="AA55" i="5"/>
  <c r="S55" i="5"/>
  <c r="I55" i="5"/>
  <c r="AB55" i="5"/>
  <c r="X55" i="5"/>
  <c r="T55" i="5"/>
  <c r="P55" i="5"/>
  <c r="J55" i="5"/>
  <c r="F55" i="5"/>
  <c r="Z52" i="13"/>
  <c r="V52" i="13"/>
  <c r="R52" i="13"/>
  <c r="N52" i="13"/>
  <c r="J52" i="13"/>
  <c r="F52" i="13"/>
  <c r="Y52" i="13"/>
  <c r="U52" i="13"/>
  <c r="Q52" i="13"/>
  <c r="M52" i="13"/>
  <c r="I52" i="13"/>
  <c r="E52" i="13"/>
  <c r="Z52" i="12"/>
  <c r="V52" i="12"/>
  <c r="R52" i="12"/>
  <c r="N52" i="12"/>
  <c r="J52" i="12"/>
  <c r="F52" i="12"/>
  <c r="AA52" i="12"/>
  <c r="W52" i="12"/>
  <c r="S52" i="12"/>
  <c r="O52" i="12"/>
  <c r="K52" i="12"/>
  <c r="G52" i="12"/>
  <c r="AA52" i="11"/>
  <c r="W52" i="11"/>
  <c r="S52" i="11"/>
  <c r="O52" i="11"/>
  <c r="K52" i="11"/>
  <c r="G52" i="11"/>
  <c r="AB52" i="11"/>
  <c r="X52" i="11"/>
  <c r="T52" i="11"/>
  <c r="P52" i="11"/>
  <c r="L52" i="11"/>
  <c r="H52" i="11"/>
  <c r="AA52" i="9"/>
  <c r="W52" i="9"/>
  <c r="S52" i="9"/>
  <c r="O52" i="9"/>
  <c r="K52" i="9"/>
  <c r="G52" i="9"/>
  <c r="X52" i="8"/>
  <c r="AA52" i="8"/>
  <c r="W52" i="8"/>
  <c r="S52" i="8"/>
  <c r="O52" i="8"/>
  <c r="K52" i="8"/>
  <c r="G52" i="8"/>
  <c r="V52" i="8"/>
  <c r="R52" i="8"/>
  <c r="N52" i="8"/>
  <c r="J52" i="8"/>
  <c r="Z56" i="6"/>
  <c r="V56" i="6"/>
  <c r="R56" i="6"/>
  <c r="N56" i="6"/>
  <c r="J56" i="6"/>
  <c r="AA56" i="6"/>
  <c r="W56" i="6"/>
  <c r="S56" i="6"/>
  <c r="O56" i="6"/>
  <c r="K56" i="6"/>
  <c r="G56" i="6"/>
  <c r="E56" i="6"/>
  <c r="E52" i="7"/>
  <c r="Y52" i="7"/>
  <c r="U52" i="7"/>
  <c r="Q52" i="7"/>
  <c r="K52" i="7"/>
  <c r="G52" i="7"/>
  <c r="AB52" i="7"/>
  <c r="X52" i="7"/>
  <c r="T52" i="7"/>
  <c r="P52" i="7"/>
  <c r="J52" i="7"/>
  <c r="F52" i="7"/>
  <c r="E55" i="4"/>
  <c r="Y55" i="4"/>
  <c r="U55" i="4"/>
  <c r="Q55" i="4"/>
  <c r="M55" i="4"/>
  <c r="I55" i="4"/>
  <c r="AB55" i="4"/>
  <c r="X55" i="4"/>
  <c r="T55" i="4"/>
  <c r="P55" i="4"/>
  <c r="L55" i="4"/>
  <c r="H55" i="4"/>
  <c r="Y52" i="10"/>
  <c r="U52" i="10"/>
  <c r="Q52" i="10"/>
  <c r="M52" i="10"/>
  <c r="I52" i="10"/>
  <c r="E52" i="10"/>
  <c r="Z52" i="10"/>
  <c r="V52" i="10"/>
  <c r="R52" i="10"/>
  <c r="N52" i="10"/>
  <c r="J52" i="10"/>
  <c r="F52" i="10"/>
  <c r="Y55" i="5"/>
  <c r="Q55" i="5"/>
  <c r="G55" i="5"/>
  <c r="W55" i="5"/>
  <c r="O55" i="5"/>
  <c r="K55" i="5"/>
  <c r="Z55" i="5"/>
  <c r="V55" i="5"/>
  <c r="R55" i="5"/>
  <c r="N55" i="5"/>
  <c r="H55" i="5"/>
  <c r="M55" i="5"/>
  <c r="AB52" i="8"/>
  <c r="AB56" i="6"/>
  <c r="H65" i="13" l="1"/>
  <c r="F65" i="13"/>
  <c r="AA57" i="3"/>
  <c r="Q61" i="2"/>
  <c r="Z55" i="13"/>
  <c r="Z55" i="10"/>
  <c r="Z59" i="6"/>
  <c r="Z55" i="9"/>
  <c r="Z55" i="11"/>
  <c r="Z55" i="12"/>
  <c r="Z58" i="4"/>
  <c r="Z55" i="7"/>
  <c r="Z58" i="5"/>
  <c r="Z55" i="8"/>
  <c r="R61" i="2" l="1"/>
  <c r="S61" i="2" l="1"/>
  <c r="T61" i="2" l="1"/>
  <c r="U61" i="2" l="1"/>
  <c r="V61" i="2" l="1"/>
  <c r="W61" i="2" l="1"/>
  <c r="X61" i="2" l="1"/>
  <c r="Y61" i="2" l="1"/>
  <c r="Z61" i="2" l="1"/>
  <c r="AA61" i="2"/>
  <c r="AB61" i="2" l="1"/>
  <c r="AA63" i="2" s="1"/>
</calcChain>
</file>

<file path=xl/sharedStrings.xml><?xml version="1.0" encoding="utf-8"?>
<sst xmlns="http://schemas.openxmlformats.org/spreadsheetml/2006/main" count="924" uniqueCount="109">
  <si>
    <t>TEMPERATURA MAXIMA</t>
  </si>
  <si>
    <t>MES</t>
  </si>
  <si>
    <r>
      <t xml:space="preserve">TEMP EXT </t>
    </r>
    <r>
      <rPr>
        <sz val="11"/>
        <rFont val="Calibri"/>
        <family val="2"/>
      </rPr>
      <t>°C</t>
    </r>
  </si>
  <si>
    <t>TEMP 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</si>
  <si>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</si>
  <si>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</si>
  <si>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</si>
  <si>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</si>
  <si>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</si>
  <si>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</si>
  <si>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</si>
  <si>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</si>
  <si>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</si>
  <si>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</si>
  <si>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</si>
  <si>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</si>
  <si>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ENERGIA</t>
  </si>
  <si>
    <t>R CONV EXT</t>
  </si>
  <si>
    <t>R LOSA</t>
  </si>
  <si>
    <t>R REPELLO</t>
  </si>
  <si>
    <t>R BLOQUE</t>
  </si>
  <si>
    <t>R CONV IN</t>
  </si>
  <si>
    <t>R TOTAL</t>
  </si>
  <si>
    <t>U DE PARED</t>
  </si>
  <si>
    <t>R YESO</t>
  </si>
  <si>
    <t>RESISTENCIA TERMICA TECHO</t>
  </si>
  <si>
    <t>U DE TECHO</t>
  </si>
  <si>
    <t>FACTOR LM</t>
  </si>
  <si>
    <t>PARED</t>
  </si>
  <si>
    <t>NORESTE</t>
  </si>
  <si>
    <t>NOROESTE</t>
  </si>
  <si>
    <t>VENTANA</t>
  </si>
  <si>
    <t>FACTOR SHGF</t>
  </si>
  <si>
    <t xml:space="preserve">SURESTE </t>
  </si>
  <si>
    <t>PERSONAS</t>
  </si>
  <si>
    <t>SENSIBLE HG</t>
  </si>
  <si>
    <t>LATENTE HG</t>
  </si>
  <si>
    <t>NUMERO</t>
  </si>
  <si>
    <t>CLF</t>
  </si>
  <si>
    <t>PAREDES</t>
  </si>
  <si>
    <t>CLTD PAREDES</t>
  </si>
  <si>
    <t>AREA</t>
  </si>
  <si>
    <t>ORIENTACION</t>
  </si>
  <si>
    <t>FACTORES PAREDES</t>
  </si>
  <si>
    <t>LM</t>
  </si>
  <si>
    <r>
      <t>TEMP TO (</t>
    </r>
    <r>
      <rPr>
        <sz val="11"/>
        <rFont val="Calibri"/>
        <family val="2"/>
      </rPr>
      <t>°F)</t>
    </r>
  </si>
  <si>
    <t>K</t>
  </si>
  <si>
    <t>U</t>
  </si>
  <si>
    <t>CLTD CORREGIDO PAREDES</t>
  </si>
  <si>
    <t>VENTANAS</t>
  </si>
  <si>
    <t>CLTD VENTANAS</t>
  </si>
  <si>
    <t>VENTAN</t>
  </si>
  <si>
    <t>NE</t>
  </si>
  <si>
    <t>CLF VENTANAS</t>
  </si>
  <si>
    <t>VENTANA 1</t>
  </si>
  <si>
    <t>SC</t>
  </si>
  <si>
    <t>U VENTANA</t>
  </si>
  <si>
    <t>SHGF NE</t>
  </si>
  <si>
    <t>CARGA TERMICA (PAREDES)</t>
  </si>
  <si>
    <t>CARGA TERMICA TECHO</t>
  </si>
  <si>
    <t>CARGA TERMICA VENTANAS</t>
  </si>
  <si>
    <t>LANT HG</t>
  </si>
  <si>
    <t># PERSONAS</t>
  </si>
  <si>
    <t>CARGA TERMICA PERSONAS</t>
  </si>
  <si>
    <t>WATTS</t>
  </si>
  <si>
    <t># LAMP</t>
  </si>
  <si>
    <t>CONVERS</t>
  </si>
  <si>
    <t>CARGA TERMICA ILUMINACION</t>
  </si>
  <si>
    <t>CARGA TOTAL POR HORA  (TR)</t>
  </si>
  <si>
    <t>RESISNTENCIA TERMICA PAREDES (1-2)</t>
  </si>
  <si>
    <t xml:space="preserve">CARGA TERMICA DEL TECHO </t>
  </si>
  <si>
    <t>T INTERNA R</t>
  </si>
  <si>
    <t>T EXTERNA R</t>
  </si>
  <si>
    <t>EQUIPOS</t>
  </si>
  <si>
    <t>UNIDAD</t>
  </si>
  <si>
    <t>CARGA Watts/equipo</t>
  </si>
  <si>
    <t>TOTAL CARGA Watts/equipo</t>
  </si>
  <si>
    <t>computadores</t>
  </si>
  <si>
    <t>impresoras</t>
  </si>
  <si>
    <t>fotocopiadoras</t>
  </si>
  <si>
    <t>ventilador de pared</t>
  </si>
  <si>
    <t>lámparas fluorescentes de 39watts</t>
  </si>
  <si>
    <t>teléfono</t>
  </si>
  <si>
    <t>TOTAL CARGA BTU/H</t>
  </si>
  <si>
    <t>TOTAL</t>
  </si>
  <si>
    <t xml:space="preserve">CARGA TOTAL DIA </t>
  </si>
  <si>
    <t>SUROESTE</t>
  </si>
  <si>
    <t>SE</t>
  </si>
  <si>
    <t>SHGF SE</t>
  </si>
  <si>
    <t xml:space="preserve"> </t>
  </si>
  <si>
    <t>MES CRITICO</t>
  </si>
  <si>
    <t>CARGA</t>
  </si>
  <si>
    <t>HORA</t>
  </si>
  <si>
    <t>Q sensible</t>
  </si>
  <si>
    <t>Q latente</t>
  </si>
  <si>
    <t>cfm/persona</t>
  </si>
  <si>
    <t>cfm total</t>
  </si>
  <si>
    <t>flujo masico</t>
  </si>
  <si>
    <t xml:space="preserve">UNIDADES </t>
  </si>
  <si>
    <t>Resistencia Termica (R)</t>
  </si>
  <si>
    <t>Coeficiente de transferencia de calor (U)</t>
  </si>
  <si>
    <t>Carga termica (Q)</t>
  </si>
  <si>
    <t>Temperatura (T)</t>
  </si>
  <si>
    <t>Area(A)</t>
  </si>
  <si>
    <t>h °F ft^2/Btu</t>
  </si>
  <si>
    <t>Btu/h °F ft^2</t>
  </si>
  <si>
    <t>TR (Toneladas de Refrigeracion)</t>
  </si>
  <si>
    <t>°F</t>
  </si>
  <si>
    <t>ft^2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</si>
</sst>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B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62A1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6" fillId="0" borderId="10" applyNumberFormat="0" applyFill="0" applyAlignment="0" applyProtection="0"/>
  </cellStyleXfs>
  <cellXfs count="81">
    <xf numFmtId="0" fontId="0" fillId="0" borderId="0" xfId="0"/>
    <xf numFmtId="0" fontId="0" fillId="2" borderId="0" xfId="0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12" borderId="1" xfId="0" applyFont="1" applyFill="1" applyBorder="1" applyProtection="1"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6" fillId="0" borderId="10" xfId="1" applyProtection="1">
      <protection hidden="1"/>
    </xf>
    <xf numFmtId="0" fontId="6" fillId="0" borderId="10" xfId="1" applyAlignment="1" applyProtection="1">
      <alignment horizontal="left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center"/>
      <protection hidden="1"/>
    </xf>
    <xf numFmtId="0" fontId="0" fillId="5" borderId="4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20" fontId="0" fillId="3" borderId="3" xfId="0" applyNumberFormat="1" applyFill="1" applyBorder="1" applyAlignment="1" applyProtection="1">
      <alignment horizontal="center"/>
      <protection hidden="1"/>
    </xf>
    <xf numFmtId="20" fontId="0" fillId="3" borderId="4" xfId="0" applyNumberFormat="1" applyFill="1" applyBorder="1" applyAlignment="1" applyProtection="1">
      <alignment horizontal="center"/>
      <protection hidden="1"/>
    </xf>
    <xf numFmtId="20" fontId="0" fillId="3" borderId="5" xfId="0" applyNumberFormat="1" applyFill="1" applyBorder="1" applyAlignment="1" applyProtection="1">
      <alignment horizontal="center"/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0" fontId="0" fillId="8" borderId="3" xfId="0" applyFill="1" applyBorder="1" applyAlignment="1" applyProtection="1">
      <alignment horizontal="center"/>
      <protection hidden="1"/>
    </xf>
    <xf numFmtId="0" fontId="0" fillId="8" borderId="4" xfId="0" applyFill="1" applyBorder="1" applyAlignment="1" applyProtection="1">
      <alignment horizontal="center"/>
      <protection hidden="1"/>
    </xf>
    <xf numFmtId="0" fontId="0" fillId="8" borderId="5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/>
      <protection hidden="1"/>
    </xf>
    <xf numFmtId="2" fontId="0" fillId="0" borderId="4" xfId="0" applyNumberFormat="1" applyBorder="1" applyAlignment="1" applyProtection="1">
      <alignment horizontal="center"/>
      <protection hidden="1"/>
    </xf>
    <xf numFmtId="2" fontId="0" fillId="0" borderId="5" xfId="0" applyNumberFormat="1" applyBorder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11" borderId="1" xfId="0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center"/>
      <protection hidden="1"/>
    </xf>
    <xf numFmtId="0" fontId="0" fillId="11" borderId="1" xfId="0" applyFill="1" applyBorder="1" applyAlignment="1" applyProtection="1">
      <alignment horizontal="center"/>
      <protection hidden="1"/>
    </xf>
    <xf numFmtId="0" fontId="0" fillId="7" borderId="6" xfId="0" applyFill="1" applyBorder="1" applyAlignment="1" applyProtection="1">
      <alignment horizontal="center"/>
      <protection hidden="1"/>
    </xf>
    <xf numFmtId="0" fontId="0" fillId="9" borderId="3" xfId="0" applyFill="1" applyBorder="1" applyAlignment="1" applyProtection="1">
      <alignment horizontal="center"/>
      <protection hidden="1"/>
    </xf>
    <xf numFmtId="0" fontId="0" fillId="9" borderId="4" xfId="0" applyFill="1" applyBorder="1" applyAlignment="1" applyProtection="1">
      <alignment horizontal="center"/>
      <protection hidden="1"/>
    </xf>
    <xf numFmtId="0" fontId="0" fillId="9" borderId="5" xfId="0" applyFill="1" applyBorder="1" applyAlignment="1" applyProtection="1">
      <alignment horizontal="center"/>
      <protection hidden="1"/>
    </xf>
    <xf numFmtId="0" fontId="0" fillId="10" borderId="3" xfId="0" applyFill="1" applyBorder="1" applyAlignment="1" applyProtection="1">
      <alignment horizontal="center"/>
      <protection hidden="1"/>
    </xf>
    <xf numFmtId="0" fontId="0" fillId="10" borderId="4" xfId="0" applyFill="1" applyBorder="1" applyAlignment="1" applyProtection="1">
      <alignment horizontal="center"/>
      <protection hidden="1"/>
    </xf>
    <xf numFmtId="0" fontId="0" fillId="10" borderId="5" xfId="0" applyFill="1" applyBorder="1" applyAlignment="1" applyProtection="1">
      <alignment horizontal="center"/>
      <protection hidden="1"/>
    </xf>
    <xf numFmtId="20" fontId="0" fillId="8" borderId="3" xfId="0" applyNumberFormat="1" applyFill="1" applyBorder="1" applyAlignment="1" applyProtection="1">
      <alignment horizontal="center"/>
      <protection hidden="1"/>
    </xf>
    <xf numFmtId="20" fontId="0" fillId="8" borderId="4" xfId="0" applyNumberFormat="1" applyFill="1" applyBorder="1" applyAlignment="1" applyProtection="1">
      <alignment horizontal="center"/>
      <protection hidden="1"/>
    </xf>
    <xf numFmtId="20" fontId="0" fillId="8" borderId="5" xfId="0" applyNumberFormat="1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2" fontId="0" fillId="0" borderId="0" xfId="0" applyNumberFormat="1" applyFill="1" applyAlignment="1" applyProtection="1">
      <alignment horizontal="center"/>
      <protection hidden="1"/>
    </xf>
    <xf numFmtId="0" fontId="0" fillId="5" borderId="1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8" borderId="7" xfId="0" applyFill="1" applyBorder="1" applyAlignment="1" applyProtection="1">
      <alignment horizontal="center"/>
      <protection hidden="1"/>
    </xf>
    <xf numFmtId="0" fontId="0" fillId="8" borderId="8" xfId="0" applyFill="1" applyBorder="1" applyAlignment="1" applyProtection="1">
      <alignment horizontal="center"/>
      <protection hidden="1"/>
    </xf>
    <xf numFmtId="2" fontId="0" fillId="8" borderId="9" xfId="0" applyNumberFormat="1" applyFill="1" applyBorder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0" fontId="0" fillId="6" borderId="1" xfId="0" applyFill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</cellXfs>
  <cellStyles count="2">
    <cellStyle name="Normal" xfId="0" builtinId="0"/>
    <cellStyle name="Título 2" xfId="1" builtinId="17"/>
  </cellStyles>
  <dxfs count="0"/>
  <tableStyles count="0" defaultTableStyle="TableStyleMedium9" defaultPivotStyle="PivotStyleLight16"/>
  <colors>
    <mruColors>
      <color rgb="FFF62A1A"/>
      <color rgb="FFFFFB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ENERO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ENERO!$E$61:$AB$61</c:f>
              <c:numCache>
                <c:formatCode>0.00</c:formatCode>
                <c:ptCount val="24"/>
                <c:pt idx="0">
                  <c:v>1.2368826105449031</c:v>
                </c:pt>
                <c:pt idx="1">
                  <c:v>1.2054556938626635</c:v>
                </c:pt>
                <c:pt idx="2">
                  <c:v>1.1749108956041965</c:v>
                </c:pt>
                <c:pt idx="3">
                  <c:v>1.146473380246964</c:v>
                </c:pt>
                <c:pt idx="4">
                  <c:v>1.1206909670246725</c:v>
                </c:pt>
                <c:pt idx="5">
                  <c:v>1.1732211412732128</c:v>
                </c:pt>
                <c:pt idx="6">
                  <c:v>1.2498386505387562</c:v>
                </c:pt>
                <c:pt idx="7">
                  <c:v>1.3496732496254307</c:v>
                </c:pt>
                <c:pt idx="8">
                  <c:v>1.4314275541594261</c:v>
                </c:pt>
                <c:pt idx="9">
                  <c:v>1.488844092650079</c:v>
                </c:pt>
                <c:pt idx="10">
                  <c:v>1.52169147972343</c:v>
                </c:pt>
                <c:pt idx="11">
                  <c:v>1.5025765451777213</c:v>
                </c:pt>
                <c:pt idx="12">
                  <c:v>1.4801547877038641</c:v>
                </c:pt>
                <c:pt idx="13">
                  <c:v>1.4572638369049258</c:v>
                </c:pt>
                <c:pt idx="14">
                  <c:v>1.4458645353488067</c:v>
                </c:pt>
                <c:pt idx="15">
                  <c:v>1.4437664523732909</c:v>
                </c:pt>
                <c:pt idx="16">
                  <c:v>1.4353087634387625</c:v>
                </c:pt>
                <c:pt idx="17">
                  <c:v>1.4266866797070767</c:v>
                </c:pt>
                <c:pt idx="18">
                  <c:v>1.4119411645833433</c:v>
                </c:pt>
                <c:pt idx="19">
                  <c:v>1.3950100079904</c:v>
                </c:pt>
                <c:pt idx="20">
                  <c:v>1.3633975417381801</c:v>
                </c:pt>
                <c:pt idx="21">
                  <c:v>1.3369123817513926</c:v>
                </c:pt>
                <c:pt idx="22">
                  <c:v>1.3009589872592935</c:v>
                </c:pt>
                <c:pt idx="23">
                  <c:v>1.2628983098659599</c:v>
                </c:pt>
              </c:numCache>
            </c:numRef>
          </c:val>
          <c:smooth val="0"/>
        </c:ser>
        <c:ser>
          <c:idx val="1"/>
          <c:order val="1"/>
          <c:tx>
            <c:v>FEBRERO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FEBRERO!$E$55:$AB$55</c:f>
              <c:numCache>
                <c:formatCode>0.00</c:formatCode>
                <c:ptCount val="24"/>
                <c:pt idx="0">
                  <c:v>1.1083280953384145</c:v>
                </c:pt>
                <c:pt idx="1">
                  <c:v>1.0853173550072415</c:v>
                </c:pt>
                <c:pt idx="2">
                  <c:v>1.0631887330998413</c:v>
                </c:pt>
                <c:pt idx="3">
                  <c:v>1.0431673940936754</c:v>
                </c:pt>
                <c:pt idx="4">
                  <c:v>1.0258011572224508</c:v>
                </c:pt>
                <c:pt idx="5">
                  <c:v>1.0775858584780578</c:v>
                </c:pt>
                <c:pt idx="6">
                  <c:v>1.1514852631974675</c:v>
                </c:pt>
                <c:pt idx="7">
                  <c:v>1.2486017577380089</c:v>
                </c:pt>
                <c:pt idx="8">
                  <c:v>1.3263668345946709</c:v>
                </c:pt>
                <c:pt idx="9">
                  <c:v>1.3824243208122571</c:v>
                </c:pt>
                <c:pt idx="10">
                  <c:v>1.4139566201834748</c:v>
                </c:pt>
                <c:pt idx="11">
                  <c:v>1.3981294048930994</c:v>
                </c:pt>
                <c:pt idx="12">
                  <c:v>1.3744804888589757</c:v>
                </c:pt>
                <c:pt idx="13">
                  <c:v>1.3497048356487038</c:v>
                </c:pt>
                <c:pt idx="14">
                  <c:v>1.330590866163518</c:v>
                </c:pt>
                <c:pt idx="15">
                  <c:v>1.3175343605745355</c:v>
                </c:pt>
                <c:pt idx="16">
                  <c:v>1.2961895820442737</c:v>
                </c:pt>
                <c:pt idx="17">
                  <c:v>1.2772666195501878</c:v>
                </c:pt>
                <c:pt idx="18">
                  <c:v>1.2548064364973881</c:v>
                </c:pt>
                <c:pt idx="19">
                  <c:v>1.234675489790978</c:v>
                </c:pt>
                <c:pt idx="20">
                  <c:v>1.2043781112408916</c:v>
                </c:pt>
                <c:pt idx="21">
                  <c:v>1.1817942497895708</c:v>
                </c:pt>
                <c:pt idx="22">
                  <c:v>1.1549145754996049</c:v>
                </c:pt>
                <c:pt idx="23">
                  <c:v>1.1259276183084046</c:v>
                </c:pt>
              </c:numCache>
            </c:numRef>
          </c:val>
          <c:smooth val="0"/>
        </c:ser>
        <c:ser>
          <c:idx val="2"/>
          <c:order val="2"/>
          <c:tx>
            <c:v>MARZO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MARZO!$E$55:$AB$55</c:f>
              <c:numCache>
                <c:formatCode>0.00</c:formatCode>
                <c:ptCount val="24"/>
                <c:pt idx="0">
                  <c:v>1.245072787749318</c:v>
                </c:pt>
                <c:pt idx="1">
                  <c:v>1.2153967727170116</c:v>
                </c:pt>
                <c:pt idx="2">
                  <c:v>1.1866028761084781</c:v>
                </c:pt>
                <c:pt idx="3">
                  <c:v>1.159916262401179</c:v>
                </c:pt>
                <c:pt idx="4">
                  <c:v>1.1358847508288208</c:v>
                </c:pt>
                <c:pt idx="5">
                  <c:v>1.1726568102279611</c:v>
                </c:pt>
                <c:pt idx="6">
                  <c:v>1.2282634996943045</c:v>
                </c:pt>
                <c:pt idx="7">
                  <c:v>1.3070872789817789</c:v>
                </c:pt>
                <c:pt idx="8">
                  <c:v>1.3713325670164409</c:v>
                </c:pt>
                <c:pt idx="9">
                  <c:v>1.4182436956074937</c:v>
                </c:pt>
                <c:pt idx="10">
                  <c:v>1.4475892793809781</c:v>
                </c:pt>
                <c:pt idx="11">
                  <c:v>1.4372288530849362</c:v>
                </c:pt>
                <c:pt idx="12">
                  <c:v>1.4253125055106792</c:v>
                </c:pt>
                <c:pt idx="13">
                  <c:v>1.4111760629614074</c:v>
                </c:pt>
                <c:pt idx="14">
                  <c:v>1.4067803680050217</c:v>
                </c:pt>
                <c:pt idx="15">
                  <c:v>1.4099349899793057</c:v>
                </c:pt>
                <c:pt idx="16">
                  <c:v>1.4084809076445108</c:v>
                </c:pt>
                <c:pt idx="17">
                  <c:v>1.4068624305125583</c:v>
                </c:pt>
                <c:pt idx="18">
                  <c:v>1.3991205219885585</c:v>
                </c:pt>
                <c:pt idx="19">
                  <c:v>1.3874420703454149</c:v>
                </c:pt>
                <c:pt idx="20">
                  <c:v>1.3593314073930618</c:v>
                </c:pt>
                <c:pt idx="21">
                  <c:v>1.3363480507061409</c:v>
                </c:pt>
                <c:pt idx="22">
                  <c:v>1.3038964595139084</c:v>
                </c:pt>
                <c:pt idx="23">
                  <c:v>1.2693375854204414</c:v>
                </c:pt>
              </c:numCache>
            </c:numRef>
          </c:val>
          <c:smooth val="0"/>
        </c:ser>
        <c:ser>
          <c:idx val="3"/>
          <c:order val="3"/>
          <c:tx>
            <c:v>ABRIL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ABRIL!$E$55:$AB$55</c:f>
              <c:numCache>
                <c:formatCode>0.00</c:formatCode>
                <c:ptCount val="24"/>
                <c:pt idx="0">
                  <c:v>1.2488524234196519</c:v>
                </c:pt>
                <c:pt idx="1">
                  <c:v>1.2206597049816121</c:v>
                </c:pt>
                <c:pt idx="2">
                  <c:v>1.193349104967345</c:v>
                </c:pt>
                <c:pt idx="3">
                  <c:v>1.1681457878543127</c:v>
                </c:pt>
                <c:pt idx="4">
                  <c:v>1.1455975728762213</c:v>
                </c:pt>
                <c:pt idx="5">
                  <c:v>1.1690199629269615</c:v>
                </c:pt>
                <c:pt idx="6">
                  <c:v>1.2068270932621048</c:v>
                </c:pt>
                <c:pt idx="7">
                  <c:v>1.2678513134183793</c:v>
                </c:pt>
                <c:pt idx="8">
                  <c:v>1.3172636355103746</c:v>
                </c:pt>
                <c:pt idx="9">
                  <c:v>1.3552749845358274</c:v>
                </c:pt>
                <c:pt idx="10">
                  <c:v>1.3816539751207786</c:v>
                </c:pt>
                <c:pt idx="11">
                  <c:v>1.3787100317960701</c:v>
                </c:pt>
                <c:pt idx="12">
                  <c:v>1.3756934637874132</c:v>
                </c:pt>
                <c:pt idx="13">
                  <c:v>1.3689735042094744</c:v>
                </c:pt>
                <c:pt idx="14">
                  <c:v>1.3705109956301555</c:v>
                </c:pt>
                <c:pt idx="15">
                  <c:v>1.3781155073872395</c:v>
                </c:pt>
                <c:pt idx="16">
                  <c:v>1.3825946114295111</c:v>
                </c:pt>
                <c:pt idx="17">
                  <c:v>1.3869093206746252</c:v>
                </c:pt>
                <c:pt idx="18">
                  <c:v>1.3851005985276921</c:v>
                </c:pt>
                <c:pt idx="19">
                  <c:v>1.3778720366673487</c:v>
                </c:pt>
                <c:pt idx="20">
                  <c:v>1.352727966903529</c:v>
                </c:pt>
                <c:pt idx="21">
                  <c:v>1.3327112034051414</c:v>
                </c:pt>
                <c:pt idx="22">
                  <c:v>1.3032262054014425</c:v>
                </c:pt>
                <c:pt idx="23">
                  <c:v>1.2716339244965085</c:v>
                </c:pt>
              </c:numCache>
            </c:numRef>
          </c:val>
          <c:smooth val="0"/>
        </c:ser>
        <c:ser>
          <c:idx val="4"/>
          <c:order val="4"/>
          <c:tx>
            <c:v>MAYO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MAYO!$E$56:$AB$56</c:f>
              <c:numCache>
                <c:formatCode>0.00</c:formatCode>
                <c:ptCount val="24"/>
                <c:pt idx="0">
                  <c:v>1.2617367615171966</c:v>
                </c:pt>
                <c:pt idx="1">
                  <c:v>1.2346526925954904</c:v>
                </c:pt>
                <c:pt idx="2">
                  <c:v>1.2084507420975568</c:v>
                </c:pt>
                <c:pt idx="3">
                  <c:v>1.1843560745008577</c:v>
                </c:pt>
                <c:pt idx="4">
                  <c:v>1.1629165090390996</c:v>
                </c:pt>
                <c:pt idx="5">
                  <c:v>1.1763610534428399</c:v>
                </c:pt>
                <c:pt idx="6">
                  <c:v>1.2008643895819833</c:v>
                </c:pt>
                <c:pt idx="7">
                  <c:v>1.2485848155422576</c:v>
                </c:pt>
                <c:pt idx="8">
                  <c:v>1.2869106424709196</c:v>
                </c:pt>
                <c:pt idx="9">
                  <c:v>1.3182700943983725</c:v>
                </c:pt>
                <c:pt idx="10">
                  <c:v>1.3424317859506567</c:v>
                </c:pt>
                <c:pt idx="11">
                  <c:v>1.3450310902076148</c:v>
                </c:pt>
                <c:pt idx="12">
                  <c:v>1.3486664192969577</c:v>
                </c:pt>
                <c:pt idx="13">
                  <c:v>1.347489707300686</c:v>
                </c:pt>
                <c:pt idx="14">
                  <c:v>1.3534617967867002</c:v>
                </c:pt>
                <c:pt idx="15">
                  <c:v>1.3643922570927844</c:v>
                </c:pt>
                <c:pt idx="16">
                  <c:v>1.3733059592003896</c:v>
                </c:pt>
                <c:pt idx="17">
                  <c:v>1.3820552665108368</c:v>
                </c:pt>
                <c:pt idx="18">
                  <c:v>1.3846811424292369</c:v>
                </c:pt>
                <c:pt idx="19">
                  <c:v>1.3807785291178933</c:v>
                </c:pt>
                <c:pt idx="20">
                  <c:v>1.3578517583867407</c:v>
                </c:pt>
                <c:pt idx="21">
                  <c:v>1.3400522939210195</c:v>
                </c:pt>
                <c:pt idx="22">
                  <c:v>1.3127845949499872</c:v>
                </c:pt>
                <c:pt idx="23">
                  <c:v>1.2834096130777202</c:v>
                </c:pt>
              </c:numCache>
            </c:numRef>
          </c:val>
          <c:smooth val="0"/>
        </c:ser>
        <c:ser>
          <c:idx val="5"/>
          <c:order val="5"/>
          <c:tx>
            <c:v>JUNIO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JUNIO!$E$52:$AB$52</c:f>
              <c:numCache>
                <c:formatCode>0.0000</c:formatCode>
                <c:ptCount val="24"/>
                <c:pt idx="0">
                  <c:v>1.2556316424598195</c:v>
                </c:pt>
                <c:pt idx="1">
                  <c:v>1.2290292626383135</c:v>
                </c:pt>
                <c:pt idx="2">
                  <c:v>1.2033090012405798</c:v>
                </c:pt>
                <c:pt idx="3">
                  <c:v>1.1796960227440805</c:v>
                </c:pt>
                <c:pt idx="4">
                  <c:v>1.1587381463825226</c:v>
                </c:pt>
                <c:pt idx="5">
                  <c:v>1.1678474888844628</c:v>
                </c:pt>
                <c:pt idx="6">
                  <c:v>1.1865705558212061</c:v>
                </c:pt>
                <c:pt idx="7">
                  <c:v>1.2285107125790806</c:v>
                </c:pt>
                <c:pt idx="8">
                  <c:v>1.2620196485057424</c:v>
                </c:pt>
                <c:pt idx="9">
                  <c:v>1.2904889658319953</c:v>
                </c:pt>
                <c:pt idx="10">
                  <c:v>1.3136872791838796</c:v>
                </c:pt>
                <c:pt idx="11">
                  <c:v>1.3186950289418375</c:v>
                </c:pt>
                <c:pt idx="12">
                  <c:v>1.3252204926323807</c:v>
                </c:pt>
                <c:pt idx="13">
                  <c:v>1.3264522261371088</c:v>
                </c:pt>
                <c:pt idx="14">
                  <c:v>1.3343510720239233</c:v>
                </c:pt>
                <c:pt idx="15">
                  <c:v>1.3467265996306073</c:v>
                </c:pt>
                <c:pt idx="16">
                  <c:v>1.3575670581390122</c:v>
                </c:pt>
                <c:pt idx="17">
                  <c:v>1.3682431218502598</c:v>
                </c:pt>
                <c:pt idx="18">
                  <c:v>1.3727957541694598</c:v>
                </c:pt>
                <c:pt idx="19">
                  <c:v>1.3703382081587165</c:v>
                </c:pt>
                <c:pt idx="20">
                  <c:v>1.3483748156279636</c:v>
                </c:pt>
                <c:pt idx="21">
                  <c:v>1.3315387293626424</c:v>
                </c:pt>
                <c:pt idx="22">
                  <c:v>1.30523440859201</c:v>
                </c:pt>
                <c:pt idx="23">
                  <c:v>1.2768228049201429</c:v>
                </c:pt>
              </c:numCache>
            </c:numRef>
          </c:val>
          <c:smooth val="0"/>
        </c:ser>
        <c:ser>
          <c:idx val="6"/>
          <c:order val="6"/>
          <c:tx>
            <c:v>JULIO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'JULIO '!$E$52:$AB$52</c:f>
              <c:numCache>
                <c:formatCode>#,##0.00</c:formatCode>
                <c:ptCount val="24"/>
                <c:pt idx="0">
                  <c:v>1.2259481174978397</c:v>
                </c:pt>
                <c:pt idx="1">
                  <c:v>1.1989863823158666</c:v>
                </c:pt>
                <c:pt idx="2">
                  <c:v>1.1729067655576664</c:v>
                </c:pt>
                <c:pt idx="3">
                  <c:v>1.1489344317007006</c:v>
                </c:pt>
                <c:pt idx="4">
                  <c:v>1.1276171999786759</c:v>
                </c:pt>
                <c:pt idx="5">
                  <c:v>1.1399607407248162</c:v>
                </c:pt>
                <c:pt idx="6">
                  <c:v>1.1629960719871593</c:v>
                </c:pt>
                <c:pt idx="7">
                  <c:v>1.2092484930706338</c:v>
                </c:pt>
                <c:pt idx="8">
                  <c:v>1.2463509826019625</c:v>
                </c:pt>
                <c:pt idx="9">
                  <c:v>1.2769764320910153</c:v>
                </c:pt>
                <c:pt idx="10">
                  <c:v>1.300893456163833</c:v>
                </c:pt>
                <c:pt idx="11">
                  <c:v>1.3041044291194577</c:v>
                </c:pt>
                <c:pt idx="12">
                  <c:v>1.3084737606472008</c:v>
                </c:pt>
                <c:pt idx="13">
                  <c:v>1.3079087173495956</c:v>
                </c:pt>
                <c:pt idx="14">
                  <c:v>1.3143701417945433</c:v>
                </c:pt>
                <c:pt idx="15">
                  <c:v>1.3256676033198274</c:v>
                </c:pt>
                <c:pt idx="16">
                  <c:v>1.3350706403863657</c:v>
                </c:pt>
                <c:pt idx="17">
                  <c:v>1.3443092826557463</c:v>
                </c:pt>
                <c:pt idx="18">
                  <c:v>1.3474244935330799</c:v>
                </c:pt>
                <c:pt idx="19">
                  <c:v>1.3438888814409364</c:v>
                </c:pt>
                <c:pt idx="20">
                  <c:v>1.3212067781892503</c:v>
                </c:pt>
                <c:pt idx="21">
                  <c:v>1.3036519812029959</c:v>
                </c:pt>
                <c:pt idx="22">
                  <c:v>1.2766289497114303</c:v>
                </c:pt>
                <c:pt idx="23">
                  <c:v>1.2474986353186299</c:v>
                </c:pt>
              </c:numCache>
            </c:numRef>
          </c:val>
          <c:smooth val="0"/>
        </c:ser>
        <c:ser>
          <c:idx val="7"/>
          <c:order val="7"/>
          <c:tx>
            <c:v>AGOSTO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AGOSTO!$E$52:$AB$52</c:f>
              <c:numCache>
                <c:formatCode>0.00</c:formatCode>
                <c:ptCount val="24"/>
                <c:pt idx="0">
                  <c:v>1.2643382999283304</c:v>
                </c:pt>
                <c:pt idx="1">
                  <c:v>1.2363520196760907</c:v>
                </c:pt>
                <c:pt idx="2">
                  <c:v>1.2092478578476238</c:v>
                </c:pt>
                <c:pt idx="3">
                  <c:v>1.1842509789203914</c:v>
                </c:pt>
                <c:pt idx="4">
                  <c:v>1.1619092021281001</c:v>
                </c:pt>
                <c:pt idx="5">
                  <c:v>1.1834736485066402</c:v>
                </c:pt>
                <c:pt idx="6">
                  <c:v>1.2188035206121834</c:v>
                </c:pt>
                <c:pt idx="7">
                  <c:v>1.2773504825388577</c:v>
                </c:pt>
                <c:pt idx="8">
                  <c:v>1.3246984227728533</c:v>
                </c:pt>
                <c:pt idx="9">
                  <c:v>1.361471142683506</c:v>
                </c:pt>
                <c:pt idx="10">
                  <c:v>1.3874372568968572</c:v>
                </c:pt>
                <c:pt idx="11">
                  <c:v>1.3855255045011485</c:v>
                </c:pt>
                <c:pt idx="12">
                  <c:v>1.3837475656072917</c:v>
                </c:pt>
                <c:pt idx="13">
                  <c:v>1.378059796958353</c:v>
                </c:pt>
                <c:pt idx="14">
                  <c:v>1.3804230411222342</c:v>
                </c:pt>
                <c:pt idx="15">
                  <c:v>1.3886468674367183</c:v>
                </c:pt>
                <c:pt idx="16">
                  <c:v>1.3939517242221899</c:v>
                </c:pt>
                <c:pt idx="17">
                  <c:v>1.3990921862105039</c:v>
                </c:pt>
                <c:pt idx="18">
                  <c:v>1.3981092168067708</c:v>
                </c:pt>
                <c:pt idx="19">
                  <c:v>1.391499969503827</c:v>
                </c:pt>
                <c:pt idx="20">
                  <c:v>1.3667687761116074</c:v>
                </c:pt>
                <c:pt idx="21">
                  <c:v>1.34716488898482</c:v>
                </c:pt>
                <c:pt idx="22">
                  <c:v>1.3180927673527207</c:v>
                </c:pt>
                <c:pt idx="23">
                  <c:v>1.286913362819387</c:v>
                </c:pt>
              </c:numCache>
            </c:numRef>
          </c:val>
          <c:smooth val="0"/>
        </c:ser>
        <c:ser>
          <c:idx val="8"/>
          <c:order val="8"/>
          <c:tx>
            <c:v>SEPTIEMBRE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'SEPTIEMBRE '!$E$52:$AB$52</c:f>
              <c:numCache>
                <c:formatCode>0.00</c:formatCode>
                <c:ptCount val="24"/>
                <c:pt idx="0">
                  <c:v>1.2949022409767537</c:v>
                </c:pt>
                <c:pt idx="1">
                  <c:v>1.2654708934239141</c:v>
                </c:pt>
                <c:pt idx="2">
                  <c:v>1.2369216642948468</c:v>
                </c:pt>
                <c:pt idx="3">
                  <c:v>1.2104797180670146</c:v>
                </c:pt>
                <c:pt idx="4">
                  <c:v>1.1866928739741232</c:v>
                </c:pt>
                <c:pt idx="5">
                  <c:v>1.2212629260580634</c:v>
                </c:pt>
                <c:pt idx="6">
                  <c:v>1.2739336057708066</c:v>
                </c:pt>
                <c:pt idx="7">
                  <c:v>1.349821375304681</c:v>
                </c:pt>
                <c:pt idx="8">
                  <c:v>1.4116199885446767</c:v>
                </c:pt>
                <c:pt idx="9">
                  <c:v>1.4570631122589293</c:v>
                </c:pt>
                <c:pt idx="10">
                  <c:v>1.4859193610734804</c:v>
                </c:pt>
                <c:pt idx="11">
                  <c:v>1.4767822721747719</c:v>
                </c:pt>
                <c:pt idx="12">
                  <c:v>1.4663339294773148</c:v>
                </c:pt>
                <c:pt idx="13">
                  <c:v>1.4534208243253763</c:v>
                </c:pt>
                <c:pt idx="14">
                  <c:v>1.4500037992868571</c:v>
                </c:pt>
                <c:pt idx="15">
                  <c:v>1.4538924236995414</c:v>
                </c:pt>
                <c:pt idx="16">
                  <c:v>1.4534170112826128</c:v>
                </c:pt>
                <c:pt idx="17">
                  <c:v>1.4527772040685267</c:v>
                </c:pt>
                <c:pt idx="18">
                  <c:v>1.4460139654623938</c:v>
                </c:pt>
                <c:pt idx="19">
                  <c:v>1.4350695162576506</c:v>
                </c:pt>
                <c:pt idx="20">
                  <c:v>1.4074481882642309</c:v>
                </c:pt>
                <c:pt idx="21">
                  <c:v>1.384954166536243</c:v>
                </c:pt>
                <c:pt idx="22">
                  <c:v>1.352991910302944</c:v>
                </c:pt>
                <c:pt idx="23">
                  <c:v>1.3189223711684104</c:v>
                </c:pt>
              </c:numCache>
            </c:numRef>
          </c:val>
          <c:smooth val="0"/>
        </c:ser>
        <c:ser>
          <c:idx val="9"/>
          <c:order val="9"/>
          <c:tx>
            <c:v>OCTUBRE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'OCTUBRE '!$E$52:$AB$52</c:f>
              <c:numCache>
                <c:formatCode>0.00</c:formatCode>
                <c:ptCount val="24"/>
                <c:pt idx="0">
                  <c:v>1.2859528334950288</c:v>
                </c:pt>
                <c:pt idx="1">
                  <c:v>1.2554051905671224</c:v>
                </c:pt>
                <c:pt idx="2">
                  <c:v>1.2257396660629889</c:v>
                </c:pt>
                <c:pt idx="3">
                  <c:v>1.1981814244600897</c:v>
                </c:pt>
                <c:pt idx="4">
                  <c:v>1.1732782849921317</c:v>
                </c:pt>
                <c:pt idx="5">
                  <c:v>1.2178949954516718</c:v>
                </c:pt>
                <c:pt idx="6">
                  <c:v>1.283961219665215</c:v>
                </c:pt>
                <c:pt idx="7">
                  <c:v>1.37324453369989</c:v>
                </c:pt>
                <c:pt idx="8">
                  <c:v>1.4462061006905518</c:v>
                </c:pt>
                <c:pt idx="9">
                  <c:v>1.4983469966552045</c:v>
                </c:pt>
                <c:pt idx="10">
                  <c:v>1.5294358362198888</c:v>
                </c:pt>
                <c:pt idx="11">
                  <c:v>1.5147172704458469</c:v>
                </c:pt>
                <c:pt idx="12">
                  <c:v>1.4975711554979898</c:v>
                </c:pt>
                <c:pt idx="13">
                  <c:v>1.4790765734707181</c:v>
                </c:pt>
                <c:pt idx="14">
                  <c:v>1.4711943669319323</c:v>
                </c:pt>
                <c:pt idx="15">
                  <c:v>1.4717341052194166</c:v>
                </c:pt>
                <c:pt idx="16">
                  <c:v>1.4667935113022217</c:v>
                </c:pt>
                <c:pt idx="17">
                  <c:v>1.4616885225878689</c:v>
                </c:pt>
                <c:pt idx="18">
                  <c:v>1.4504601024814692</c:v>
                </c:pt>
                <c:pt idx="19">
                  <c:v>1.4361667671515257</c:v>
                </c:pt>
                <c:pt idx="20">
                  <c:v>1.4063128484079725</c:v>
                </c:pt>
                <c:pt idx="21">
                  <c:v>1.3815862359298516</c:v>
                </c:pt>
                <c:pt idx="22">
                  <c:v>1.3473913889464191</c:v>
                </c:pt>
                <c:pt idx="23">
                  <c:v>1.3110892590617522</c:v>
                </c:pt>
              </c:numCache>
            </c:numRef>
          </c:val>
          <c:smooth val="0"/>
        </c:ser>
        <c:ser>
          <c:idx val="10"/>
          <c:order val="10"/>
          <c:tx>
            <c:v>NOVIEMBRE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'NOVIEMBRE '!$E$52:$AB$52</c:f>
              <c:numCache>
                <c:formatCode>0.00</c:formatCode>
                <c:ptCount val="24"/>
                <c:pt idx="0">
                  <c:v>1.2527813634251816</c:v>
                </c:pt>
                <c:pt idx="1">
                  <c:v>1.2215150097763421</c:v>
                </c:pt>
                <c:pt idx="2">
                  <c:v>1.1911307745512749</c:v>
                </c:pt>
                <c:pt idx="3">
                  <c:v>1.1628538222274425</c:v>
                </c:pt>
                <c:pt idx="4">
                  <c:v>1.1372319720385513</c:v>
                </c:pt>
                <c:pt idx="5">
                  <c:v>1.1883170789864914</c:v>
                </c:pt>
                <c:pt idx="6">
                  <c:v>1.2630078318512346</c:v>
                </c:pt>
                <c:pt idx="7">
                  <c:v>1.3609156745371092</c:v>
                </c:pt>
                <c:pt idx="8">
                  <c:v>1.4410643487371047</c:v>
                </c:pt>
                <c:pt idx="9">
                  <c:v>1.4975175090273576</c:v>
                </c:pt>
                <c:pt idx="10">
                  <c:v>1.5300437700339082</c:v>
                </c:pt>
                <c:pt idx="11">
                  <c:v>1.5117316506551997</c:v>
                </c:pt>
                <c:pt idx="12">
                  <c:v>1.4902732713817428</c:v>
                </c:pt>
                <c:pt idx="13">
                  <c:v>1.4681851357498041</c:v>
                </c:pt>
                <c:pt idx="14">
                  <c:v>1.4574280863272853</c:v>
                </c:pt>
                <c:pt idx="15">
                  <c:v>1.4558116924519693</c:v>
                </c:pt>
                <c:pt idx="16">
                  <c:v>1.4479962556510413</c:v>
                </c:pt>
                <c:pt idx="17">
                  <c:v>1.4400164240529552</c:v>
                </c:pt>
                <c:pt idx="18">
                  <c:v>1.425913161062822</c:v>
                </c:pt>
                <c:pt idx="19">
                  <c:v>1.4094636935700786</c:v>
                </c:pt>
                <c:pt idx="20">
                  <c:v>1.3781723533846586</c:v>
                </c:pt>
                <c:pt idx="21">
                  <c:v>1.3520083194646713</c:v>
                </c:pt>
                <c:pt idx="22">
                  <c:v>1.3163760510393718</c:v>
                </c:pt>
                <c:pt idx="23">
                  <c:v>1.2786364997128383</c:v>
                </c:pt>
              </c:numCache>
            </c:numRef>
          </c:val>
          <c:smooth val="0"/>
        </c:ser>
        <c:ser>
          <c:idx val="11"/>
          <c:order val="11"/>
          <c:tx>
            <c:v>DICIEMBRE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_tradn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'DICIEMBRE '!$E$52:$AB$52</c:f>
              <c:numCache>
                <c:formatCode>0.00</c:formatCode>
                <c:ptCount val="24"/>
                <c:pt idx="0">
                  <c:v>1.2732093609770225</c:v>
                </c:pt>
                <c:pt idx="1">
                  <c:v>1.2416524646963163</c:v>
                </c:pt>
                <c:pt idx="2">
                  <c:v>1.2109776868393825</c:v>
                </c:pt>
                <c:pt idx="3">
                  <c:v>1.1824101918836836</c:v>
                </c:pt>
                <c:pt idx="4">
                  <c:v>1.1564977990629255</c:v>
                </c:pt>
                <c:pt idx="5">
                  <c:v>1.2101977896976657</c:v>
                </c:pt>
                <c:pt idx="6">
                  <c:v>1.2883750541448089</c:v>
                </c:pt>
                <c:pt idx="7">
                  <c:v>1.3897694084130836</c:v>
                </c:pt>
                <c:pt idx="8">
                  <c:v>1.4728235089317456</c:v>
                </c:pt>
                <c:pt idx="9">
                  <c:v>1.5310199250131984</c:v>
                </c:pt>
                <c:pt idx="10">
                  <c:v>1.5641272712834826</c:v>
                </c:pt>
                <c:pt idx="11">
                  <c:v>1.5443624387454407</c:v>
                </c:pt>
                <c:pt idx="12">
                  <c:v>1.5211608036807835</c:v>
                </c:pt>
                <c:pt idx="13">
                  <c:v>1.4976199548895117</c:v>
                </c:pt>
                <c:pt idx="14">
                  <c:v>1.4857007349395261</c:v>
                </c:pt>
                <c:pt idx="15">
                  <c:v>1.4832127131686101</c:v>
                </c:pt>
                <c:pt idx="16">
                  <c:v>1.4742351058402152</c:v>
                </c:pt>
                <c:pt idx="17">
                  <c:v>1.4650931037146626</c:v>
                </c:pt>
                <c:pt idx="18">
                  <c:v>1.4498276701970627</c:v>
                </c:pt>
                <c:pt idx="19">
                  <c:v>1.4325065748087193</c:v>
                </c:pt>
                <c:pt idx="20">
                  <c:v>1.4006341493595664</c:v>
                </c:pt>
                <c:pt idx="21">
                  <c:v>1.3738890301758453</c:v>
                </c:pt>
                <c:pt idx="22">
                  <c:v>1.337675676486813</c:v>
                </c:pt>
                <c:pt idx="23">
                  <c:v>1.2993550398965459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/>
        <c:smooth val="0"/>
        <c:axId val="384987976"/>
        <c:axId val="384988368"/>
      </c:lineChart>
      <c:catAx>
        <c:axId val="3849879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ES_tradnl"/>
          </a:p>
        </c:txPr>
        <c:crossAx val="384988368"/>
        <c:crosses val="autoZero"/>
        <c:auto val="1"/>
        <c:lblAlgn val="ctr"/>
        <c:lblOffset val="100"/>
        <c:noMultiLvlLbl val="0"/>
      </c:catAx>
      <c:valAx>
        <c:axId val="3849883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ES_tradnl"/>
          </a:p>
        </c:txPr>
        <c:crossAx val="384987976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ES_tradnl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155121</xdr:colOff>
      <xdr:row>25</xdr:row>
      <xdr:rowOff>25853</xdr:rowOff>
    </xdr:from>
    <xdr:ext cx="1504386" cy="436790"/>
    <xdr:sp macro="" textlink="">
      <xdr:nvSpPr>
        <xdr:cNvPr id="2" name="CuadroTexto 1"/>
        <xdr:cNvSpPr txBox="1"/>
      </xdr:nvSpPr>
      <xdr:spPr>
        <a:xfrm>
          <a:off x="10823121" y="4788353"/>
          <a:ext cx="1504386" cy="436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s-C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109536</xdr:rowOff>
    </xdr:from>
    <xdr:to>
      <xdr:col>14</xdr:col>
      <xdr:colOff>323850</xdr:colOff>
      <xdr:row>23</xdr:row>
      <xdr:rowOff>95249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B35"/>
  <sheetViews>
    <sheetView tabSelected="1" zoomScale="70" zoomScaleNormal="70" workbookViewId="0">
      <selection sqref="A1:XFD1048576"/>
    </sheetView>
  </sheetViews>
  <sheetFormatPr baseColWidth="10" defaultRowHeight="15" x14ac:dyDescent="0.25"/>
  <cols>
    <col min="1" max="14" width="11.42578125" style="2"/>
    <col min="15" max="15" width="9.85546875" style="2" customWidth="1"/>
    <col min="16" max="16" width="14.28515625" style="2" customWidth="1"/>
    <col min="17" max="16384" width="11.42578125" style="2"/>
  </cols>
  <sheetData>
    <row r="4" spans="2:28" x14ac:dyDescent="0.25">
      <c r="B4" s="1" t="s">
        <v>0</v>
      </c>
      <c r="C4" s="1"/>
      <c r="D4" s="1"/>
      <c r="F4" s="1" t="s">
        <v>89</v>
      </c>
      <c r="G4" s="1"/>
      <c r="H4" s="1"/>
      <c r="I4" s="1"/>
      <c r="J4" s="1"/>
      <c r="K4" s="1"/>
      <c r="L4" s="3"/>
      <c r="M4" s="4" t="s">
        <v>16</v>
      </c>
      <c r="Q4" s="5" t="s">
        <v>27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2:28" x14ac:dyDescent="0.25">
      <c r="B5" s="6" t="s">
        <v>1</v>
      </c>
      <c r="C5" s="6" t="s">
        <v>2</v>
      </c>
      <c r="D5" s="7" t="s">
        <v>3</v>
      </c>
      <c r="F5" s="7" t="s">
        <v>17</v>
      </c>
      <c r="G5" s="7" t="s">
        <v>19</v>
      </c>
      <c r="H5" s="7" t="s">
        <v>20</v>
      </c>
      <c r="I5" s="7" t="s">
        <v>19</v>
      </c>
      <c r="J5" s="7" t="s">
        <v>24</v>
      </c>
      <c r="K5" s="7" t="s">
        <v>21</v>
      </c>
      <c r="L5" s="7" t="s">
        <v>22</v>
      </c>
      <c r="M5" s="7" t="s">
        <v>23</v>
      </c>
      <c r="O5" s="8" t="s">
        <v>28</v>
      </c>
      <c r="P5" s="7" t="s">
        <v>42</v>
      </c>
      <c r="Q5" s="9" t="s">
        <v>4</v>
      </c>
      <c r="R5" s="9" t="s">
        <v>5</v>
      </c>
      <c r="S5" s="9" t="s">
        <v>6</v>
      </c>
      <c r="T5" s="9" t="s">
        <v>7</v>
      </c>
      <c r="U5" s="9" t="s">
        <v>8</v>
      </c>
      <c r="V5" s="9" t="s">
        <v>9</v>
      </c>
      <c r="W5" s="9" t="s">
        <v>10</v>
      </c>
      <c r="X5" s="9" t="s">
        <v>11</v>
      </c>
      <c r="Y5" s="9" t="s">
        <v>12</v>
      </c>
      <c r="Z5" s="9" t="s">
        <v>13</v>
      </c>
      <c r="AA5" s="9" t="s">
        <v>14</v>
      </c>
      <c r="AB5" s="9" t="s">
        <v>15</v>
      </c>
    </row>
    <row r="6" spans="2:28" x14ac:dyDescent="0.25">
      <c r="B6" s="10" t="s">
        <v>4</v>
      </c>
      <c r="C6" s="10">
        <v>33</v>
      </c>
      <c r="D6" s="10">
        <v>22</v>
      </c>
      <c r="F6" s="10">
        <v>0.91</v>
      </c>
      <c r="G6" s="10">
        <v>0.15</v>
      </c>
      <c r="H6" s="10">
        <v>0.8</v>
      </c>
      <c r="I6" s="10">
        <v>0.15</v>
      </c>
      <c r="J6" s="10">
        <v>0.32</v>
      </c>
      <c r="K6" s="10">
        <v>0.91</v>
      </c>
      <c r="L6" s="10">
        <f>(F6+G6+H6+I6+J6+K6)</f>
        <v>3.24</v>
      </c>
      <c r="M6" s="10">
        <f>(1/L6)</f>
        <v>0.30864197530864196</v>
      </c>
      <c r="O6" s="11">
        <v>1</v>
      </c>
      <c r="P6" s="12" t="s">
        <v>33</v>
      </c>
      <c r="Q6" s="10">
        <v>3.375</v>
      </c>
      <c r="R6" s="10">
        <v>1.375</v>
      </c>
      <c r="S6" s="10">
        <v>-1.25</v>
      </c>
      <c r="T6" s="10">
        <v>-4.25</v>
      </c>
      <c r="U6" s="10">
        <v>-6.25</v>
      </c>
      <c r="V6" s="10">
        <v>-7.25</v>
      </c>
      <c r="W6" s="10">
        <v>-6.25</v>
      </c>
      <c r="X6" s="10">
        <v>-4.25</v>
      </c>
      <c r="Y6" s="10">
        <v>-1.25</v>
      </c>
      <c r="Z6" s="10">
        <v>1.375</v>
      </c>
      <c r="AA6" s="10">
        <v>3.375</v>
      </c>
      <c r="AB6" s="10">
        <v>4</v>
      </c>
    </row>
    <row r="7" spans="2:28" x14ac:dyDescent="0.25">
      <c r="B7" s="10" t="s">
        <v>5</v>
      </c>
      <c r="C7" s="10">
        <v>32</v>
      </c>
      <c r="D7" s="10">
        <v>22</v>
      </c>
      <c r="O7" s="11">
        <v>2</v>
      </c>
      <c r="P7" s="12" t="s">
        <v>29</v>
      </c>
      <c r="Q7" s="10">
        <v>-6.375</v>
      </c>
      <c r="R7" s="10">
        <v>-3.75</v>
      </c>
      <c r="S7" s="10">
        <v>-1.375</v>
      </c>
      <c r="T7" s="10">
        <v>0.875</v>
      </c>
      <c r="U7" s="10">
        <v>3.625</v>
      </c>
      <c r="V7" s="10">
        <v>4</v>
      </c>
      <c r="W7" s="10">
        <v>3.625</v>
      </c>
      <c r="X7" s="10">
        <v>0.875</v>
      </c>
      <c r="Y7" s="10">
        <v>-1.375</v>
      </c>
      <c r="Z7" s="10">
        <v>-3.75</v>
      </c>
      <c r="AA7" s="10">
        <v>-6.375</v>
      </c>
      <c r="AB7" s="10">
        <v>-6.75</v>
      </c>
    </row>
    <row r="8" spans="2:28" x14ac:dyDescent="0.25">
      <c r="B8" s="10" t="s">
        <v>6</v>
      </c>
      <c r="C8" s="10">
        <v>34</v>
      </c>
      <c r="D8" s="10">
        <v>22</v>
      </c>
      <c r="O8" s="11">
        <v>3</v>
      </c>
      <c r="P8" s="12" t="s">
        <v>30</v>
      </c>
      <c r="Q8" s="10">
        <v>-6.375</v>
      </c>
      <c r="R8" s="10">
        <v>-3.75</v>
      </c>
      <c r="S8" s="10">
        <v>-1.375</v>
      </c>
      <c r="T8" s="10">
        <v>0.875</v>
      </c>
      <c r="U8" s="10">
        <v>3.625</v>
      </c>
      <c r="V8" s="10">
        <v>4</v>
      </c>
      <c r="W8" s="10">
        <v>3.625</v>
      </c>
      <c r="X8" s="10">
        <v>0.875</v>
      </c>
      <c r="Y8" s="10">
        <v>-1.375</v>
      </c>
      <c r="Z8" s="10">
        <v>-3.75</v>
      </c>
      <c r="AA8" s="10">
        <v>-6.375</v>
      </c>
      <c r="AB8" s="10">
        <v>-6.75</v>
      </c>
    </row>
    <row r="9" spans="2:28" x14ac:dyDescent="0.25">
      <c r="B9" s="10" t="s">
        <v>7</v>
      </c>
      <c r="C9" s="10">
        <v>35</v>
      </c>
      <c r="D9" s="10">
        <v>22</v>
      </c>
      <c r="F9" s="1" t="s">
        <v>69</v>
      </c>
      <c r="G9" s="1"/>
      <c r="H9" s="1"/>
      <c r="I9" s="1"/>
      <c r="J9" s="1"/>
      <c r="K9" s="1"/>
      <c r="L9" s="3"/>
      <c r="M9" s="4" t="s">
        <v>16</v>
      </c>
      <c r="O9" s="11">
        <v>4</v>
      </c>
      <c r="P9" s="12" t="s">
        <v>86</v>
      </c>
      <c r="Q9" s="10">
        <v>3.375</v>
      </c>
      <c r="R9" s="10">
        <v>1.375</v>
      </c>
      <c r="S9" s="10">
        <v>-1.25</v>
      </c>
      <c r="T9" s="10">
        <v>-4.25</v>
      </c>
      <c r="U9" s="10">
        <v>-6.25</v>
      </c>
      <c r="V9" s="10">
        <v>-7.25</v>
      </c>
      <c r="W9" s="10">
        <v>-6.25</v>
      </c>
      <c r="X9" s="10">
        <v>-4.25</v>
      </c>
      <c r="Y9" s="10">
        <v>-1.25</v>
      </c>
      <c r="Z9" s="10">
        <v>1.375</v>
      </c>
      <c r="AA9" s="10">
        <v>3.375</v>
      </c>
      <c r="AB9" s="10">
        <v>4</v>
      </c>
    </row>
    <row r="10" spans="2:28" x14ac:dyDescent="0.25">
      <c r="B10" s="10" t="s">
        <v>8</v>
      </c>
      <c r="C10" s="10">
        <v>36</v>
      </c>
      <c r="D10" s="10">
        <v>22</v>
      </c>
      <c r="F10" s="7" t="s">
        <v>17</v>
      </c>
      <c r="G10" s="7" t="s">
        <v>19</v>
      </c>
      <c r="H10" s="7" t="s">
        <v>20</v>
      </c>
      <c r="I10" s="7" t="s">
        <v>19</v>
      </c>
      <c r="J10" s="7" t="s">
        <v>24</v>
      </c>
      <c r="K10" s="7" t="s">
        <v>21</v>
      </c>
      <c r="L10" s="7" t="s">
        <v>22</v>
      </c>
      <c r="M10" s="7" t="s">
        <v>23</v>
      </c>
      <c r="P10" s="13" t="s">
        <v>31</v>
      </c>
      <c r="Q10" s="14" t="s">
        <v>32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2:28" x14ac:dyDescent="0.25">
      <c r="B11" s="10" t="s">
        <v>9</v>
      </c>
      <c r="C11" s="10">
        <v>36</v>
      </c>
      <c r="D11" s="10">
        <v>22</v>
      </c>
      <c r="F11" s="10">
        <v>0.25</v>
      </c>
      <c r="G11" s="10">
        <v>0.15</v>
      </c>
      <c r="H11" s="10">
        <v>0.8</v>
      </c>
      <c r="I11" s="10">
        <v>0.15</v>
      </c>
      <c r="J11" s="10">
        <v>0.32</v>
      </c>
      <c r="K11" s="10">
        <v>0.91</v>
      </c>
      <c r="L11" s="10">
        <f>(F11+G11+H11+I11+J11+K11)</f>
        <v>2.58</v>
      </c>
      <c r="M11" s="10">
        <f>(1/L11)</f>
        <v>0.38759689922480617</v>
      </c>
      <c r="P11" s="12" t="s">
        <v>33</v>
      </c>
      <c r="Q11" s="10">
        <v>245.75</v>
      </c>
      <c r="R11" s="10">
        <v>224.25</v>
      </c>
      <c r="S11" s="10">
        <v>188.5</v>
      </c>
      <c r="T11" s="10">
        <v>140</v>
      </c>
      <c r="U11" s="10">
        <v>103.75</v>
      </c>
      <c r="V11" s="10">
        <v>88</v>
      </c>
      <c r="W11" s="10">
        <v>99.75</v>
      </c>
      <c r="X11" s="10">
        <v>133.25</v>
      </c>
      <c r="Y11" s="10">
        <v>180.5</v>
      </c>
      <c r="Z11" s="10">
        <v>217</v>
      </c>
      <c r="AA11" s="10">
        <v>240.5</v>
      </c>
      <c r="AB11" s="10">
        <v>250</v>
      </c>
    </row>
    <row r="12" spans="2:28" x14ac:dyDescent="0.25">
      <c r="B12" s="10" t="s">
        <v>10</v>
      </c>
      <c r="C12" s="10">
        <v>34</v>
      </c>
      <c r="D12" s="10">
        <v>22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2:28" x14ac:dyDescent="0.25">
      <c r="B13" s="10" t="s">
        <v>11</v>
      </c>
      <c r="C13" s="10">
        <v>36</v>
      </c>
      <c r="D13" s="10">
        <v>22</v>
      </c>
      <c r="F13" s="1" t="s">
        <v>25</v>
      </c>
      <c r="G13" s="1"/>
      <c r="H13" s="1"/>
      <c r="I13" s="1"/>
      <c r="J13" s="4" t="s">
        <v>16</v>
      </c>
    </row>
    <row r="14" spans="2:28" x14ac:dyDescent="0.25">
      <c r="B14" s="10" t="s">
        <v>12</v>
      </c>
      <c r="C14" s="10">
        <v>37</v>
      </c>
      <c r="D14" s="10">
        <v>22</v>
      </c>
      <c r="F14" s="7" t="s">
        <v>17</v>
      </c>
      <c r="G14" s="7" t="s">
        <v>18</v>
      </c>
      <c r="H14" s="7" t="s">
        <v>21</v>
      </c>
      <c r="I14" s="7" t="s">
        <v>22</v>
      </c>
      <c r="J14" s="7" t="s">
        <v>26</v>
      </c>
    </row>
    <row r="15" spans="2:28" x14ac:dyDescent="0.25">
      <c r="B15" s="10" t="s">
        <v>13</v>
      </c>
      <c r="C15" s="10">
        <v>36</v>
      </c>
      <c r="D15" s="10">
        <v>22</v>
      </c>
      <c r="F15" s="10">
        <v>0.99</v>
      </c>
      <c r="G15" s="10">
        <v>0.5</v>
      </c>
      <c r="H15" s="10">
        <v>0.99</v>
      </c>
      <c r="I15" s="10">
        <f>(F15+G15+H15)</f>
        <v>2.48</v>
      </c>
      <c r="J15" s="10">
        <f>(1/I15)</f>
        <v>0.40322580645161293</v>
      </c>
    </row>
    <row r="16" spans="2:28" x14ac:dyDescent="0.25">
      <c r="B16" s="10" t="s">
        <v>14</v>
      </c>
      <c r="C16" s="10">
        <v>34</v>
      </c>
      <c r="D16" s="10">
        <v>22</v>
      </c>
    </row>
    <row r="17" spans="2:9" x14ac:dyDescent="0.25">
      <c r="B17" s="10" t="s">
        <v>15</v>
      </c>
      <c r="C17" s="10">
        <v>35</v>
      </c>
      <c r="D17" s="10">
        <v>22</v>
      </c>
    </row>
    <row r="19" spans="2:9" x14ac:dyDescent="0.25">
      <c r="G19" s="1" t="s">
        <v>34</v>
      </c>
      <c r="H19" s="1"/>
    </row>
    <row r="20" spans="2:9" x14ac:dyDescent="0.25">
      <c r="G20" s="7" t="s">
        <v>35</v>
      </c>
      <c r="H20" s="10">
        <v>250</v>
      </c>
    </row>
    <row r="21" spans="2:9" x14ac:dyDescent="0.25">
      <c r="G21" s="7" t="s">
        <v>36</v>
      </c>
      <c r="H21" s="10">
        <v>200</v>
      </c>
    </row>
    <row r="22" spans="2:9" x14ac:dyDescent="0.25">
      <c r="G22" s="7" t="s">
        <v>37</v>
      </c>
      <c r="H22" s="10">
        <v>25</v>
      </c>
    </row>
    <row r="23" spans="2:9" x14ac:dyDescent="0.25">
      <c r="G23" s="7" t="s">
        <v>38</v>
      </c>
      <c r="H23" s="10">
        <v>1</v>
      </c>
    </row>
    <row r="29" spans="2:9" ht="18" thickBot="1" x14ac:dyDescent="0.35">
      <c r="C29" s="15"/>
      <c r="D29" s="15"/>
      <c r="E29" s="15"/>
      <c r="F29" s="15"/>
      <c r="G29" s="15" t="s">
        <v>98</v>
      </c>
      <c r="H29" s="15"/>
      <c r="I29" s="15"/>
    </row>
    <row r="30" spans="2:9" ht="18.75" thickTop="1" thickBot="1" x14ac:dyDescent="0.35">
      <c r="C30" s="16" t="s">
        <v>99</v>
      </c>
      <c r="D30" s="16"/>
      <c r="E30" s="16"/>
      <c r="F30" s="16"/>
      <c r="G30" s="15" t="s">
        <v>104</v>
      </c>
      <c r="H30" s="15"/>
      <c r="I30" s="15"/>
    </row>
    <row r="31" spans="2:9" ht="18.75" thickTop="1" thickBot="1" x14ac:dyDescent="0.35">
      <c r="C31" s="16" t="s">
        <v>100</v>
      </c>
      <c r="D31" s="16"/>
      <c r="E31" s="16"/>
      <c r="F31" s="16"/>
      <c r="G31" s="15" t="s">
        <v>105</v>
      </c>
      <c r="H31" s="15"/>
      <c r="I31" s="15"/>
    </row>
    <row r="32" spans="2:9" ht="18.75" thickTop="1" thickBot="1" x14ac:dyDescent="0.35">
      <c r="C32" s="16" t="s">
        <v>101</v>
      </c>
      <c r="D32" s="16"/>
      <c r="E32" s="16"/>
      <c r="F32" s="16"/>
      <c r="G32" s="15" t="s">
        <v>106</v>
      </c>
      <c r="H32" s="15"/>
      <c r="I32" s="15"/>
    </row>
    <row r="33" spans="3:9" ht="18.75" thickTop="1" thickBot="1" x14ac:dyDescent="0.35">
      <c r="C33" s="16" t="s">
        <v>102</v>
      </c>
      <c r="D33" s="16"/>
      <c r="E33" s="16"/>
      <c r="F33" s="16"/>
      <c r="G33" s="15" t="s">
        <v>107</v>
      </c>
      <c r="H33" s="15"/>
      <c r="I33" s="15"/>
    </row>
    <row r="34" spans="3:9" ht="18.75" thickTop="1" thickBot="1" x14ac:dyDescent="0.35">
      <c r="C34" s="16" t="s">
        <v>103</v>
      </c>
      <c r="D34" s="16"/>
      <c r="E34" s="16"/>
      <c r="F34" s="16"/>
      <c r="G34" s="15" t="s">
        <v>108</v>
      </c>
      <c r="H34" s="15"/>
      <c r="I34" s="15"/>
    </row>
    <row r="35" spans="3:9" ht="15.75" thickTop="1" x14ac:dyDescent="0.25"/>
  </sheetData>
  <sheetProtection algorithmName="SHA-512" hashValue="Da4yh8jVfiZHbv9efcjdyxk92zEgtB7cJwl8R8cRTtklxJ7Yec4iTKEEkkSnN2JwOywKCdYn0ndTJRYZW3bB5Q==" saltValue="gYDfEy858aKOhWS8IC1GOA==" spinCount="100000" sheet="1" objects="1" scenarios="1"/>
  <mergeCells count="19">
    <mergeCell ref="Q4:AB4"/>
    <mergeCell ref="Q10:AB10"/>
    <mergeCell ref="G19:H19"/>
    <mergeCell ref="B4:D4"/>
    <mergeCell ref="F4:L4"/>
    <mergeCell ref="F9:L9"/>
    <mergeCell ref="F13:I13"/>
    <mergeCell ref="G33:I33"/>
    <mergeCell ref="G34:I34"/>
    <mergeCell ref="C30:F30"/>
    <mergeCell ref="C31:F31"/>
    <mergeCell ref="C32:F32"/>
    <mergeCell ref="C33:F33"/>
    <mergeCell ref="C34:F34"/>
    <mergeCell ref="C29:F29"/>
    <mergeCell ref="G29:I29"/>
    <mergeCell ref="G30:I30"/>
    <mergeCell ref="G31:I31"/>
    <mergeCell ref="G32:I3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5"/>
  <sheetViews>
    <sheetView topLeftCell="A12" zoomScale="55" zoomScaleNormal="55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2" spans="2:28" x14ac:dyDescent="0.25">
      <c r="B2" s="17" t="s">
        <v>39</v>
      </c>
      <c r="C2" s="18"/>
      <c r="D2" s="19"/>
      <c r="E2" s="17" t="s">
        <v>40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2:28" x14ac:dyDescent="0.25">
      <c r="B3" s="20" t="s">
        <v>28</v>
      </c>
      <c r="C3" s="21" t="s">
        <v>41</v>
      </c>
      <c r="D3" s="22" t="s">
        <v>42</v>
      </c>
      <c r="E3" s="23">
        <v>4.1666666666666664E-2</v>
      </c>
      <c r="F3" s="24">
        <v>8.3333333333333301E-2</v>
      </c>
      <c r="G3" s="24">
        <v>0.125</v>
      </c>
      <c r="H3" s="24">
        <v>0.16666666666666699</v>
      </c>
      <c r="I3" s="24">
        <v>0.20833333333333301</v>
      </c>
      <c r="J3" s="24">
        <v>0.25</v>
      </c>
      <c r="K3" s="24">
        <v>0.29166666666666702</v>
      </c>
      <c r="L3" s="24">
        <v>0.33333333333333298</v>
      </c>
      <c r="M3" s="24">
        <v>0.375</v>
      </c>
      <c r="N3" s="24">
        <v>0.41666666666666702</v>
      </c>
      <c r="O3" s="24">
        <v>0.45833333333333298</v>
      </c>
      <c r="P3" s="24">
        <v>0.5</v>
      </c>
      <c r="Q3" s="24">
        <v>0.54166666666666696</v>
      </c>
      <c r="R3" s="24">
        <v>0.58333333333333304</v>
      </c>
      <c r="S3" s="24">
        <v>0.625</v>
      </c>
      <c r="T3" s="24">
        <v>0.66666666666666696</v>
      </c>
      <c r="U3" s="24">
        <v>0.70833333333333304</v>
      </c>
      <c r="V3" s="24">
        <v>0.75</v>
      </c>
      <c r="W3" s="24">
        <v>0.79166666666666696</v>
      </c>
      <c r="X3" s="24">
        <v>0.83333333333333304</v>
      </c>
      <c r="Y3" s="24">
        <v>0.875</v>
      </c>
      <c r="Z3" s="24">
        <v>0.91666666666666696</v>
      </c>
      <c r="AA3" s="24">
        <v>0.95833333333333304</v>
      </c>
      <c r="AB3" s="25">
        <v>1</v>
      </c>
    </row>
    <row r="4" spans="2:28" x14ac:dyDescent="0.25">
      <c r="B4" s="10">
        <v>1</v>
      </c>
      <c r="C4" s="10">
        <f>((1.1*2.78)*10.76)</f>
        <v>32.90408</v>
      </c>
      <c r="D4" s="12" t="s">
        <v>33</v>
      </c>
      <c r="E4" s="10">
        <v>20</v>
      </c>
      <c r="F4" s="10">
        <v>17</v>
      </c>
      <c r="G4" s="10">
        <v>15</v>
      </c>
      <c r="H4" s="10">
        <v>13</v>
      </c>
      <c r="I4" s="10">
        <v>11</v>
      </c>
      <c r="J4" s="10">
        <v>10</v>
      </c>
      <c r="K4" s="10">
        <v>8</v>
      </c>
      <c r="L4" s="10">
        <v>8</v>
      </c>
      <c r="M4" s="10">
        <v>10</v>
      </c>
      <c r="N4" s="10">
        <v>13</v>
      </c>
      <c r="O4" s="10">
        <v>17</v>
      </c>
      <c r="P4" s="10">
        <v>22</v>
      </c>
      <c r="Q4" s="10">
        <v>26</v>
      </c>
      <c r="R4" s="10">
        <v>29</v>
      </c>
      <c r="S4" s="10">
        <v>31</v>
      </c>
      <c r="T4" s="10">
        <v>32</v>
      </c>
      <c r="U4" s="10">
        <v>32</v>
      </c>
      <c r="V4" s="10">
        <v>32</v>
      </c>
      <c r="W4" s="10">
        <v>31</v>
      </c>
      <c r="X4" s="10">
        <v>30</v>
      </c>
      <c r="Y4" s="10">
        <v>28</v>
      </c>
      <c r="Z4" s="10">
        <v>26</v>
      </c>
      <c r="AA4" s="10">
        <v>24</v>
      </c>
      <c r="AB4" s="10">
        <v>22</v>
      </c>
    </row>
    <row r="5" spans="2:28" x14ac:dyDescent="0.25">
      <c r="B5" s="10">
        <v>2</v>
      </c>
      <c r="C5" s="10">
        <f>((3.02*2.78)*10.76)</f>
        <v>90.336655999999991</v>
      </c>
      <c r="D5" s="12" t="s">
        <v>29</v>
      </c>
      <c r="E5" s="10">
        <v>17</v>
      </c>
      <c r="F5" s="10">
        <v>15</v>
      </c>
      <c r="G5" s="10">
        <v>13</v>
      </c>
      <c r="H5" s="10">
        <v>11</v>
      </c>
      <c r="I5" s="10">
        <v>10</v>
      </c>
      <c r="J5" s="10">
        <v>8</v>
      </c>
      <c r="K5" s="10">
        <v>7</v>
      </c>
      <c r="L5" s="10">
        <v>8</v>
      </c>
      <c r="M5" s="10">
        <v>10</v>
      </c>
      <c r="N5" s="10">
        <v>14</v>
      </c>
      <c r="O5" s="10">
        <v>17</v>
      </c>
      <c r="P5" s="10">
        <v>20</v>
      </c>
      <c r="Q5" s="10">
        <v>22</v>
      </c>
      <c r="R5" s="10">
        <v>23</v>
      </c>
      <c r="S5" s="10">
        <v>23</v>
      </c>
      <c r="T5" s="10">
        <v>24</v>
      </c>
      <c r="U5" s="10">
        <v>24</v>
      </c>
      <c r="V5" s="10">
        <v>25</v>
      </c>
      <c r="W5" s="10">
        <v>25</v>
      </c>
      <c r="X5" s="10">
        <v>24</v>
      </c>
      <c r="Y5" s="10">
        <v>23</v>
      </c>
      <c r="Z5" s="10">
        <v>22</v>
      </c>
      <c r="AA5" s="10">
        <v>20</v>
      </c>
      <c r="AB5" s="10">
        <v>18</v>
      </c>
    </row>
    <row r="6" spans="2:28" x14ac:dyDescent="0.25">
      <c r="B6" s="10">
        <v>3</v>
      </c>
      <c r="C6" s="10">
        <f>((3.3*2.78)*10.76)</f>
        <v>98.712239999999994</v>
      </c>
      <c r="D6" s="12" t="s">
        <v>30</v>
      </c>
      <c r="E6" s="10">
        <v>25</v>
      </c>
      <c r="F6" s="10">
        <v>22</v>
      </c>
      <c r="G6" s="10">
        <v>19</v>
      </c>
      <c r="H6" s="10">
        <v>17</v>
      </c>
      <c r="I6" s="10">
        <v>14</v>
      </c>
      <c r="J6" s="10">
        <v>12</v>
      </c>
      <c r="K6" s="10">
        <v>10</v>
      </c>
      <c r="L6" s="10">
        <v>9</v>
      </c>
      <c r="M6" s="10">
        <v>8</v>
      </c>
      <c r="N6" s="10">
        <v>7</v>
      </c>
      <c r="O6" s="10">
        <v>7</v>
      </c>
      <c r="P6" s="10">
        <v>8</v>
      </c>
      <c r="Q6" s="10">
        <v>9</v>
      </c>
      <c r="R6" s="10">
        <v>10</v>
      </c>
      <c r="S6" s="10">
        <v>12</v>
      </c>
      <c r="T6" s="10">
        <v>14</v>
      </c>
      <c r="U6" s="10">
        <v>18</v>
      </c>
      <c r="V6" s="10">
        <v>22</v>
      </c>
      <c r="W6" s="10">
        <v>27</v>
      </c>
      <c r="X6" s="10">
        <v>31</v>
      </c>
      <c r="Y6" s="10">
        <v>32</v>
      </c>
      <c r="Z6" s="10">
        <v>32</v>
      </c>
      <c r="AA6" s="10">
        <v>30</v>
      </c>
      <c r="AB6" s="10">
        <v>27</v>
      </c>
    </row>
    <row r="7" spans="2:28" x14ac:dyDescent="0.25">
      <c r="B7" s="10">
        <v>4</v>
      </c>
      <c r="C7" s="10">
        <f>((4.05*2.78)*10.76)</f>
        <v>121.14683999999998</v>
      </c>
      <c r="D7" s="12" t="s">
        <v>86</v>
      </c>
      <c r="E7" s="10">
        <v>28</v>
      </c>
      <c r="F7" s="10">
        <v>25</v>
      </c>
      <c r="G7" s="10">
        <v>22</v>
      </c>
      <c r="H7" s="10">
        <v>19</v>
      </c>
      <c r="I7" s="10">
        <v>16</v>
      </c>
      <c r="J7" s="10">
        <v>14</v>
      </c>
      <c r="K7" s="10">
        <v>12</v>
      </c>
      <c r="L7" s="10">
        <v>10</v>
      </c>
      <c r="M7" s="10">
        <v>9</v>
      </c>
      <c r="N7" s="10">
        <v>8</v>
      </c>
      <c r="O7" s="10">
        <v>8</v>
      </c>
      <c r="P7" s="10">
        <v>8</v>
      </c>
      <c r="Q7" s="10">
        <v>10</v>
      </c>
      <c r="R7" s="10">
        <v>12</v>
      </c>
      <c r="S7" s="10">
        <v>16</v>
      </c>
      <c r="T7" s="10">
        <v>21</v>
      </c>
      <c r="U7" s="10">
        <v>27</v>
      </c>
      <c r="V7" s="10">
        <v>32</v>
      </c>
      <c r="W7" s="10">
        <v>36</v>
      </c>
      <c r="X7" s="10">
        <v>38</v>
      </c>
      <c r="Y7" s="10">
        <v>38</v>
      </c>
      <c r="Z7" s="10">
        <v>37</v>
      </c>
      <c r="AA7" s="10">
        <v>34</v>
      </c>
      <c r="AB7" s="10">
        <v>31</v>
      </c>
    </row>
    <row r="10" spans="2:28" x14ac:dyDescent="0.25">
      <c r="B10" s="26" t="s">
        <v>43</v>
      </c>
      <c r="C10" s="26"/>
      <c r="D10" s="26"/>
      <c r="E10" s="26"/>
      <c r="F10" s="26"/>
      <c r="G10" s="26"/>
      <c r="J10" s="27" t="s">
        <v>47</v>
      </c>
      <c r="K10" s="27" t="s">
        <v>41</v>
      </c>
      <c r="L10" s="28" t="s">
        <v>71</v>
      </c>
      <c r="M10" s="28"/>
      <c r="N10" s="28" t="s">
        <v>72</v>
      </c>
      <c r="O10" s="28"/>
      <c r="P10" s="29" t="s">
        <v>70</v>
      </c>
      <c r="Q10" s="30"/>
      <c r="R10" s="30"/>
      <c r="S10" s="30"/>
      <c r="T10" s="31"/>
    </row>
    <row r="11" spans="2:28" x14ac:dyDescent="0.25">
      <c r="B11" s="32" t="s">
        <v>28</v>
      </c>
      <c r="C11" s="32" t="s">
        <v>44</v>
      </c>
      <c r="D11" s="6" t="s">
        <v>45</v>
      </c>
      <c r="E11" s="7" t="s">
        <v>3</v>
      </c>
      <c r="F11" s="7" t="s">
        <v>46</v>
      </c>
      <c r="G11" s="7" t="s">
        <v>47</v>
      </c>
      <c r="J11" s="33">
        <f>+'DATOS '!J15</f>
        <v>0.40322580645161293</v>
      </c>
      <c r="K11" s="33">
        <f>(3.3*4.05*10.76)</f>
        <v>143.80739999999997</v>
      </c>
      <c r="L11" s="34">
        <f>(22*9/5)+32</f>
        <v>71.599999999999994</v>
      </c>
      <c r="M11" s="35"/>
      <c r="N11" s="36">
        <f>(27*9/5)+32</f>
        <v>80.599999999999994</v>
      </c>
      <c r="O11" s="37"/>
      <c r="P11" s="38">
        <f>(J11*K11*(N11-L11))</f>
        <v>521.88169354838703</v>
      </c>
      <c r="Q11" s="39"/>
      <c r="R11" s="39"/>
      <c r="S11" s="39"/>
      <c r="T11" s="40"/>
    </row>
    <row r="12" spans="2:28" x14ac:dyDescent="0.25">
      <c r="B12" s="10">
        <v>1</v>
      </c>
      <c r="C12" s="10">
        <f>+'DATOS '!Y6</f>
        <v>-1.25</v>
      </c>
      <c r="D12" s="10">
        <f>(37*9/5)+32</f>
        <v>98.6</v>
      </c>
      <c r="E12" s="10">
        <f>(22*9/5)+32</f>
        <v>71.599999999999994</v>
      </c>
      <c r="F12" s="10">
        <v>0.83</v>
      </c>
      <c r="G12" s="10">
        <f>+'DATOS '!M11</f>
        <v>0.38759689922480617</v>
      </c>
    </row>
    <row r="13" spans="2:28" x14ac:dyDescent="0.25">
      <c r="B13" s="10">
        <v>2</v>
      </c>
      <c r="C13" s="10">
        <f>+'DATOS '!Y7</f>
        <v>-1.375</v>
      </c>
      <c r="D13" s="10">
        <f t="shared" ref="D13:D15" si="0">(37*9/5)+32</f>
        <v>98.6</v>
      </c>
      <c r="E13" s="10">
        <f t="shared" ref="E13:E15" si="1">(22*9/5)+32</f>
        <v>71.599999999999994</v>
      </c>
      <c r="F13" s="10">
        <v>0.83</v>
      </c>
      <c r="G13" s="10">
        <f>+'DATOS '!M11</f>
        <v>0.38759689922480617</v>
      </c>
    </row>
    <row r="14" spans="2:28" x14ac:dyDescent="0.25">
      <c r="B14" s="10">
        <v>3</v>
      </c>
      <c r="C14" s="10">
        <f>+'DATOS '!Y8</f>
        <v>-1.375</v>
      </c>
      <c r="D14" s="10">
        <f t="shared" si="0"/>
        <v>98.6</v>
      </c>
      <c r="E14" s="10">
        <f t="shared" si="1"/>
        <v>71.599999999999994</v>
      </c>
      <c r="F14" s="10">
        <v>0.83</v>
      </c>
      <c r="G14" s="10">
        <f>+'DATOS '!M6</f>
        <v>0.30864197530864196</v>
      </c>
    </row>
    <row r="15" spans="2:28" x14ac:dyDescent="0.25">
      <c r="B15" s="10">
        <v>4</v>
      </c>
      <c r="C15" s="10">
        <f>+'DATOS '!Y9</f>
        <v>-1.25</v>
      </c>
      <c r="D15" s="10">
        <f t="shared" si="0"/>
        <v>98.6</v>
      </c>
      <c r="E15" s="10">
        <f t="shared" si="1"/>
        <v>71.599999999999994</v>
      </c>
      <c r="F15" s="10">
        <v>0.83</v>
      </c>
      <c r="G15" s="10">
        <f>+'DATOS '!M6</f>
        <v>0.30864197530864196</v>
      </c>
    </row>
    <row r="17" spans="2:28" x14ac:dyDescent="0.25">
      <c r="B17" s="17" t="s">
        <v>39</v>
      </c>
      <c r="C17" s="18"/>
      <c r="D17" s="19"/>
      <c r="E17" s="17" t="s">
        <v>48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</row>
    <row r="18" spans="2:28" x14ac:dyDescent="0.25">
      <c r="B18" s="20" t="s">
        <v>28</v>
      </c>
      <c r="C18" s="21" t="s">
        <v>41</v>
      </c>
      <c r="D18" s="22" t="s">
        <v>42</v>
      </c>
      <c r="E18" s="23">
        <v>4.1666666666666664E-2</v>
      </c>
      <c r="F18" s="24">
        <v>8.3333333333333301E-2</v>
      </c>
      <c r="G18" s="24">
        <v>0.125</v>
      </c>
      <c r="H18" s="24">
        <v>0.16666666666666699</v>
      </c>
      <c r="I18" s="24">
        <v>0.20833333333333301</v>
      </c>
      <c r="J18" s="24">
        <v>0.25</v>
      </c>
      <c r="K18" s="24">
        <v>0.29166666666666702</v>
      </c>
      <c r="L18" s="24">
        <v>0.33333333333333298</v>
      </c>
      <c r="M18" s="24">
        <v>0.375</v>
      </c>
      <c r="N18" s="24">
        <v>0.41666666666666702</v>
      </c>
      <c r="O18" s="24">
        <v>0.45833333333333298</v>
      </c>
      <c r="P18" s="24">
        <v>0.5</v>
      </c>
      <c r="Q18" s="24">
        <v>0.54166666666666696</v>
      </c>
      <c r="R18" s="24">
        <v>0.58333333333333304</v>
      </c>
      <c r="S18" s="24">
        <v>0.625</v>
      </c>
      <c r="T18" s="24">
        <v>0.66666666666666696</v>
      </c>
      <c r="U18" s="24">
        <v>0.70833333333333304</v>
      </c>
      <c r="V18" s="24">
        <v>0.75</v>
      </c>
      <c r="W18" s="24">
        <v>0.79166666666666696</v>
      </c>
      <c r="X18" s="24">
        <v>0.83333333333333304</v>
      </c>
      <c r="Y18" s="24">
        <v>0.875</v>
      </c>
      <c r="Z18" s="24">
        <v>0.91666666666666696</v>
      </c>
      <c r="AA18" s="24">
        <v>0.95833333333333304</v>
      </c>
      <c r="AB18" s="25">
        <v>1</v>
      </c>
    </row>
    <row r="19" spans="2:28" x14ac:dyDescent="0.25">
      <c r="B19" s="10">
        <v>1</v>
      </c>
      <c r="C19" s="41">
        <f>((1.1*2.78)*10.76)</f>
        <v>32.90408</v>
      </c>
      <c r="D19" s="12" t="s">
        <v>33</v>
      </c>
      <c r="E19" s="41">
        <f>((E4+$C12)*$F12+(78-$E12)+($D12-85))</f>
        <v>35.5625</v>
      </c>
      <c r="F19" s="41">
        <f t="shared" ref="F19:AB22" si="2">((F4+$C12)*$F12+(78-$E12)+($D12-85))</f>
        <v>33.072499999999998</v>
      </c>
      <c r="G19" s="41">
        <f t="shared" si="2"/>
        <v>31.412500000000001</v>
      </c>
      <c r="H19" s="41">
        <f t="shared" si="2"/>
        <v>29.752499999999998</v>
      </c>
      <c r="I19" s="41">
        <f t="shared" si="2"/>
        <v>28.092500000000001</v>
      </c>
      <c r="J19" s="41">
        <f t="shared" si="2"/>
        <v>27.262499999999999</v>
      </c>
      <c r="K19" s="41">
        <f t="shared" si="2"/>
        <v>25.602499999999999</v>
      </c>
      <c r="L19" s="41">
        <f t="shared" si="2"/>
        <v>25.602499999999999</v>
      </c>
      <c r="M19" s="41">
        <f t="shared" si="2"/>
        <v>27.262499999999999</v>
      </c>
      <c r="N19" s="41">
        <f t="shared" si="2"/>
        <v>29.752499999999998</v>
      </c>
      <c r="O19" s="41">
        <f t="shared" si="2"/>
        <v>33.072499999999998</v>
      </c>
      <c r="P19" s="41">
        <f t="shared" si="2"/>
        <v>37.222499999999997</v>
      </c>
      <c r="Q19" s="41">
        <f t="shared" si="2"/>
        <v>40.542500000000004</v>
      </c>
      <c r="R19" s="41">
        <f t="shared" si="2"/>
        <v>43.032499999999999</v>
      </c>
      <c r="S19" s="41">
        <f t="shared" si="2"/>
        <v>44.692499999999995</v>
      </c>
      <c r="T19" s="41">
        <f t="shared" si="2"/>
        <v>45.522499999999994</v>
      </c>
      <c r="U19" s="41">
        <f t="shared" si="2"/>
        <v>45.522499999999994</v>
      </c>
      <c r="V19" s="41">
        <f t="shared" si="2"/>
        <v>45.522499999999994</v>
      </c>
      <c r="W19" s="41">
        <f t="shared" si="2"/>
        <v>44.692499999999995</v>
      </c>
      <c r="X19" s="41">
        <f t="shared" si="2"/>
        <v>43.862499999999997</v>
      </c>
      <c r="Y19" s="41">
        <f t="shared" si="2"/>
        <v>42.202500000000001</v>
      </c>
      <c r="Z19" s="41">
        <f t="shared" si="2"/>
        <v>40.542500000000004</v>
      </c>
      <c r="AA19" s="41">
        <f t="shared" si="2"/>
        <v>38.8825</v>
      </c>
      <c r="AB19" s="41">
        <f t="shared" si="2"/>
        <v>37.222499999999997</v>
      </c>
    </row>
    <row r="20" spans="2:28" x14ac:dyDescent="0.25">
      <c r="B20" s="10">
        <v>2</v>
      </c>
      <c r="C20" s="41">
        <f>((3.02*2.78)*10.76)</f>
        <v>90.336655999999991</v>
      </c>
      <c r="D20" s="12" t="s">
        <v>29</v>
      </c>
      <c r="E20" s="41">
        <f>((E5+$C13)*$F13+(78-$E13)+($D13-85))</f>
        <v>32.96875</v>
      </c>
      <c r="F20" s="41">
        <f>((F5+$C13)*$F13+(78-$E13)+($D13-85))</f>
        <v>31.30875</v>
      </c>
      <c r="G20" s="41">
        <f t="shared" si="2"/>
        <v>29.64875</v>
      </c>
      <c r="H20" s="41">
        <f t="shared" si="2"/>
        <v>27.98875</v>
      </c>
      <c r="I20" s="41">
        <f>((I5+$C13)*$F13+(78-$E13)+($D13-85))</f>
        <v>27.158749999999998</v>
      </c>
      <c r="J20" s="41">
        <f t="shared" si="2"/>
        <v>25.498750000000001</v>
      </c>
      <c r="K20" s="41">
        <f t="shared" si="2"/>
        <v>24.668749999999999</v>
      </c>
      <c r="L20" s="41">
        <f t="shared" si="2"/>
        <v>25.498750000000001</v>
      </c>
      <c r="M20" s="41">
        <f t="shared" si="2"/>
        <v>27.158749999999998</v>
      </c>
      <c r="N20" s="41">
        <f t="shared" si="2"/>
        <v>30.478749999999998</v>
      </c>
      <c r="O20" s="41">
        <f t="shared" si="2"/>
        <v>32.96875</v>
      </c>
      <c r="P20" s="41">
        <f t="shared" si="2"/>
        <v>35.458749999999995</v>
      </c>
      <c r="Q20" s="41">
        <f t="shared" si="2"/>
        <v>37.118749999999999</v>
      </c>
      <c r="R20" s="41">
        <f t="shared" si="2"/>
        <v>37.948750000000004</v>
      </c>
      <c r="S20" s="41">
        <f t="shared" si="2"/>
        <v>37.948750000000004</v>
      </c>
      <c r="T20" s="41">
        <f t="shared" si="2"/>
        <v>38.778750000000002</v>
      </c>
      <c r="U20" s="41">
        <f t="shared" si="2"/>
        <v>38.778750000000002</v>
      </c>
      <c r="V20" s="41">
        <f t="shared" si="2"/>
        <v>39.608750000000001</v>
      </c>
      <c r="W20" s="41">
        <f t="shared" si="2"/>
        <v>39.608750000000001</v>
      </c>
      <c r="X20" s="41">
        <f t="shared" si="2"/>
        <v>38.778750000000002</v>
      </c>
      <c r="Y20" s="41">
        <f t="shared" si="2"/>
        <v>37.948750000000004</v>
      </c>
      <c r="Z20" s="41">
        <f t="shared" si="2"/>
        <v>37.118749999999999</v>
      </c>
      <c r="AA20" s="41">
        <f t="shared" si="2"/>
        <v>35.458749999999995</v>
      </c>
      <c r="AB20" s="41">
        <f t="shared" si="2"/>
        <v>33.798749999999998</v>
      </c>
    </row>
    <row r="21" spans="2:28" x14ac:dyDescent="0.25">
      <c r="B21" s="10">
        <v>3</v>
      </c>
      <c r="C21" s="41">
        <f>((3.3*2.78)*10.76)</f>
        <v>98.712239999999994</v>
      </c>
      <c r="D21" s="12" t="s">
        <v>30</v>
      </c>
      <c r="E21" s="41">
        <f>((E6+$C14)*$F14+(78-$E14)+($D14-85))</f>
        <v>39.608750000000001</v>
      </c>
      <c r="F21" s="41">
        <f t="shared" si="2"/>
        <v>37.118749999999999</v>
      </c>
      <c r="G21" s="41">
        <f t="shared" si="2"/>
        <v>34.628749999999997</v>
      </c>
      <c r="H21" s="41">
        <f t="shared" si="2"/>
        <v>32.96875</v>
      </c>
      <c r="I21" s="41">
        <f t="shared" si="2"/>
        <v>30.478749999999998</v>
      </c>
      <c r="J21" s="41">
        <f t="shared" si="2"/>
        <v>28.818750000000001</v>
      </c>
      <c r="K21" s="41">
        <f t="shared" si="2"/>
        <v>27.158749999999998</v>
      </c>
      <c r="L21" s="41">
        <f t="shared" si="2"/>
        <v>26.328749999999999</v>
      </c>
      <c r="M21" s="41">
        <f t="shared" si="2"/>
        <v>25.498750000000001</v>
      </c>
      <c r="N21" s="41">
        <f t="shared" si="2"/>
        <v>24.668749999999999</v>
      </c>
      <c r="O21" s="41">
        <f t="shared" si="2"/>
        <v>24.668749999999999</v>
      </c>
      <c r="P21" s="41">
        <f t="shared" si="2"/>
        <v>25.498750000000001</v>
      </c>
      <c r="Q21" s="41">
        <f t="shared" si="2"/>
        <v>26.328749999999999</v>
      </c>
      <c r="R21" s="41">
        <f t="shared" si="2"/>
        <v>27.158749999999998</v>
      </c>
      <c r="S21" s="41">
        <f t="shared" si="2"/>
        <v>28.818750000000001</v>
      </c>
      <c r="T21" s="41">
        <f t="shared" si="2"/>
        <v>30.478749999999998</v>
      </c>
      <c r="U21" s="41">
        <f t="shared" si="2"/>
        <v>33.798749999999998</v>
      </c>
      <c r="V21" s="41">
        <f t="shared" si="2"/>
        <v>37.118749999999999</v>
      </c>
      <c r="W21" s="41">
        <f t="shared" si="2"/>
        <v>41.268749999999997</v>
      </c>
      <c r="X21" s="41">
        <f t="shared" si="2"/>
        <v>44.588749999999997</v>
      </c>
      <c r="Y21" s="41">
        <f t="shared" si="2"/>
        <v>45.418750000000003</v>
      </c>
      <c r="Z21" s="41">
        <f t="shared" si="2"/>
        <v>45.418750000000003</v>
      </c>
      <c r="AA21" s="41">
        <f t="shared" si="2"/>
        <v>43.758749999999999</v>
      </c>
      <c r="AB21" s="41">
        <f t="shared" si="2"/>
        <v>41.268749999999997</v>
      </c>
    </row>
    <row r="22" spans="2:28" x14ac:dyDescent="0.25">
      <c r="B22" s="10">
        <v>4</v>
      </c>
      <c r="C22" s="41">
        <f>((4.05*2.78)*10.76)</f>
        <v>121.14683999999998</v>
      </c>
      <c r="D22" s="12" t="s">
        <v>86</v>
      </c>
      <c r="E22" s="41">
        <f>((E7+$C15)*$F15+(78-$E15)+($D15-85))</f>
        <v>42.202500000000001</v>
      </c>
      <c r="F22" s="41">
        <f t="shared" si="2"/>
        <v>39.712499999999999</v>
      </c>
      <c r="G22" s="41">
        <f t="shared" si="2"/>
        <v>37.222499999999997</v>
      </c>
      <c r="H22" s="41">
        <f t="shared" si="2"/>
        <v>34.732500000000002</v>
      </c>
      <c r="I22" s="41">
        <f t="shared" si="2"/>
        <v>32.2425</v>
      </c>
      <c r="J22" s="41">
        <f t="shared" si="2"/>
        <v>30.5825</v>
      </c>
      <c r="K22" s="41">
        <f t="shared" si="2"/>
        <v>28.922499999999999</v>
      </c>
      <c r="L22" s="41">
        <f t="shared" si="2"/>
        <v>27.262499999999999</v>
      </c>
      <c r="M22" s="41">
        <f t="shared" si="2"/>
        <v>26.432500000000001</v>
      </c>
      <c r="N22" s="41">
        <f t="shared" si="2"/>
        <v>25.602499999999999</v>
      </c>
      <c r="O22" s="41">
        <f t="shared" si="2"/>
        <v>25.602499999999999</v>
      </c>
      <c r="P22" s="41">
        <f t="shared" si="2"/>
        <v>25.602499999999999</v>
      </c>
      <c r="Q22" s="41">
        <f t="shared" si="2"/>
        <v>27.262499999999999</v>
      </c>
      <c r="R22" s="41">
        <f t="shared" si="2"/>
        <v>28.922499999999999</v>
      </c>
      <c r="S22" s="41">
        <f t="shared" si="2"/>
        <v>32.2425</v>
      </c>
      <c r="T22" s="41">
        <f t="shared" si="2"/>
        <v>36.392499999999998</v>
      </c>
      <c r="U22" s="41">
        <f t="shared" si="2"/>
        <v>41.372500000000002</v>
      </c>
      <c r="V22" s="41">
        <f t="shared" si="2"/>
        <v>45.522499999999994</v>
      </c>
      <c r="W22" s="41">
        <f t="shared" si="2"/>
        <v>48.842500000000001</v>
      </c>
      <c r="X22" s="41">
        <f t="shared" si="2"/>
        <v>50.502499999999998</v>
      </c>
      <c r="Y22" s="41">
        <f t="shared" si="2"/>
        <v>50.502499999999998</v>
      </c>
      <c r="Z22" s="41">
        <f t="shared" si="2"/>
        <v>49.672499999999999</v>
      </c>
      <c r="AA22" s="41">
        <f t="shared" si="2"/>
        <v>47.182499999999997</v>
      </c>
      <c r="AB22" s="41">
        <f t="shared" si="2"/>
        <v>44.692499999999995</v>
      </c>
    </row>
    <row r="24" spans="2:28" x14ac:dyDescent="0.25">
      <c r="B24" s="17" t="s">
        <v>49</v>
      </c>
      <c r="C24" s="18"/>
      <c r="D24" s="19"/>
      <c r="E24" s="17" t="s">
        <v>50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</row>
    <row r="25" spans="2:28" x14ac:dyDescent="0.25">
      <c r="B25" s="43" t="s">
        <v>51</v>
      </c>
      <c r="C25" s="43" t="s">
        <v>41</v>
      </c>
      <c r="D25" s="43" t="s">
        <v>42</v>
      </c>
      <c r="E25" s="23">
        <v>4.1666666666666664E-2</v>
      </c>
      <c r="F25" s="24">
        <v>8.3333333333333301E-2</v>
      </c>
      <c r="G25" s="24">
        <v>0.125</v>
      </c>
      <c r="H25" s="24">
        <v>0.16666666666666699</v>
      </c>
      <c r="I25" s="24">
        <v>0.20833333333333301</v>
      </c>
      <c r="J25" s="24">
        <v>0.25</v>
      </c>
      <c r="K25" s="24">
        <v>0.29166666666666702</v>
      </c>
      <c r="L25" s="24">
        <v>0.33333333333333298</v>
      </c>
      <c r="M25" s="24">
        <v>0.375</v>
      </c>
      <c r="N25" s="24">
        <v>0.41666666666666702</v>
      </c>
      <c r="O25" s="24">
        <v>0.45833333333333298</v>
      </c>
      <c r="P25" s="24">
        <v>0.5</v>
      </c>
      <c r="Q25" s="24">
        <v>0.54166666666666696</v>
      </c>
      <c r="R25" s="24">
        <v>0.58333333333333304</v>
      </c>
      <c r="S25" s="24">
        <v>0.625</v>
      </c>
      <c r="T25" s="24">
        <v>0.66666666666666696</v>
      </c>
      <c r="U25" s="24">
        <v>0.70833333333333304</v>
      </c>
      <c r="V25" s="24">
        <v>0.75</v>
      </c>
      <c r="W25" s="24">
        <v>0.79166666666666696</v>
      </c>
      <c r="X25" s="24">
        <v>0.83333333333333304</v>
      </c>
      <c r="Y25" s="24">
        <v>0.875</v>
      </c>
      <c r="Z25" s="24">
        <v>0.91666666666666696</v>
      </c>
      <c r="AA25" s="24">
        <v>0.95833333333333304</v>
      </c>
      <c r="AB25" s="25">
        <v>1</v>
      </c>
    </row>
    <row r="26" spans="2:28" x14ac:dyDescent="0.25">
      <c r="B26" s="10">
        <v>1</v>
      </c>
      <c r="C26" s="2">
        <f>((1.54*2.26)*10.76)</f>
        <v>37.449103999999998</v>
      </c>
      <c r="D26" s="10" t="s">
        <v>52</v>
      </c>
      <c r="E26" s="10">
        <v>1</v>
      </c>
      <c r="F26" s="10">
        <v>0</v>
      </c>
      <c r="G26" s="10">
        <v>-1</v>
      </c>
      <c r="H26" s="10">
        <v>-2</v>
      </c>
      <c r="I26" s="10">
        <v>-2</v>
      </c>
      <c r="J26" s="10">
        <v>-2</v>
      </c>
      <c r="K26" s="10">
        <v>-2</v>
      </c>
      <c r="L26" s="10">
        <v>0</v>
      </c>
      <c r="M26" s="10">
        <v>2</v>
      </c>
      <c r="N26" s="10">
        <v>4</v>
      </c>
      <c r="O26" s="10">
        <v>7</v>
      </c>
      <c r="P26" s="10">
        <v>9</v>
      </c>
      <c r="Q26" s="10">
        <v>12</v>
      </c>
      <c r="R26" s="10">
        <v>13</v>
      </c>
      <c r="S26" s="10">
        <v>14</v>
      </c>
      <c r="T26" s="10">
        <v>14</v>
      </c>
      <c r="U26" s="10">
        <v>13</v>
      </c>
      <c r="V26" s="10">
        <v>12</v>
      </c>
      <c r="W26" s="10">
        <v>10</v>
      </c>
      <c r="X26" s="10">
        <v>8</v>
      </c>
      <c r="Y26" s="10">
        <v>6</v>
      </c>
      <c r="Z26" s="10">
        <v>4</v>
      </c>
      <c r="AA26" s="10">
        <v>3</v>
      </c>
      <c r="AB26" s="10">
        <v>2</v>
      </c>
    </row>
    <row r="28" spans="2:28" x14ac:dyDescent="0.25">
      <c r="B28" s="44" t="s">
        <v>53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2:28" x14ac:dyDescent="0.25">
      <c r="B29" s="45" t="s">
        <v>54</v>
      </c>
      <c r="C29" s="45"/>
      <c r="D29" s="45"/>
      <c r="E29" s="10">
        <v>0.09</v>
      </c>
      <c r="F29" s="10">
        <v>0.08</v>
      </c>
      <c r="G29" s="10">
        <v>7.0000000000000007E-2</v>
      </c>
      <c r="H29" s="10">
        <v>0.06</v>
      </c>
      <c r="I29" s="10">
        <v>0.05</v>
      </c>
      <c r="J29" s="10">
        <v>0.14000000000000001</v>
      </c>
      <c r="K29" s="10">
        <v>0.26</v>
      </c>
      <c r="L29" s="10">
        <v>0.38</v>
      </c>
      <c r="M29" s="10">
        <v>0.48</v>
      </c>
      <c r="N29" s="10">
        <v>0.54</v>
      </c>
      <c r="O29" s="10">
        <v>0.56000000000000005</v>
      </c>
      <c r="P29" s="10">
        <v>0.51</v>
      </c>
      <c r="Q29" s="10">
        <v>0.45</v>
      </c>
      <c r="R29" s="10">
        <v>0.4</v>
      </c>
      <c r="S29" s="10">
        <v>0.36</v>
      </c>
      <c r="T29" s="10">
        <v>0.33</v>
      </c>
      <c r="U29" s="10">
        <v>0.28999999999999998</v>
      </c>
      <c r="V29" s="10">
        <v>0.25</v>
      </c>
      <c r="W29" s="10">
        <v>0.21</v>
      </c>
      <c r="X29" s="10">
        <v>0.18</v>
      </c>
      <c r="Y29" s="10">
        <v>0.16</v>
      </c>
      <c r="Z29" s="10">
        <v>0.14000000000000001</v>
      </c>
      <c r="AA29" s="10">
        <v>0.12</v>
      </c>
      <c r="AB29" s="10">
        <v>0.1</v>
      </c>
    </row>
    <row r="30" spans="2:28" x14ac:dyDescent="0.25">
      <c r="B30" s="46" t="s">
        <v>88</v>
      </c>
      <c r="C30" s="46"/>
      <c r="D30" s="46"/>
      <c r="E30" s="47">
        <f>+'DATOS '!Y11</f>
        <v>180.5</v>
      </c>
    </row>
    <row r="31" spans="2:28" x14ac:dyDescent="0.25">
      <c r="B31" s="46" t="s">
        <v>55</v>
      </c>
      <c r="C31" s="46"/>
      <c r="D31" s="46"/>
      <c r="E31" s="47">
        <v>0.98</v>
      </c>
      <c r="G31" s="2" t="s">
        <v>89</v>
      </c>
    </row>
    <row r="32" spans="2:28" x14ac:dyDescent="0.25">
      <c r="B32" s="48" t="s">
        <v>56</v>
      </c>
      <c r="C32" s="48"/>
      <c r="D32" s="48"/>
      <c r="E32" s="47">
        <v>0.75</v>
      </c>
    </row>
    <row r="34" spans="2:28" x14ac:dyDescent="0.25">
      <c r="B34" s="49" t="s">
        <v>39</v>
      </c>
      <c r="C34" s="50"/>
      <c r="D34" s="51"/>
      <c r="E34" s="29" t="s">
        <v>58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2:28" x14ac:dyDescent="0.25">
      <c r="B35" s="52" t="s">
        <v>28</v>
      </c>
      <c r="C35" s="53" t="s">
        <v>41</v>
      </c>
      <c r="D35" s="54" t="s">
        <v>42</v>
      </c>
      <c r="E35" s="55">
        <v>4.1666666666666664E-2</v>
      </c>
      <c r="F35" s="56">
        <v>8.3333333333333301E-2</v>
      </c>
      <c r="G35" s="56">
        <v>0.125</v>
      </c>
      <c r="H35" s="56">
        <v>0.16666666666666699</v>
      </c>
      <c r="I35" s="56">
        <v>0.20833333333333301</v>
      </c>
      <c r="J35" s="56">
        <v>0.25</v>
      </c>
      <c r="K35" s="56">
        <v>0.29166666666666702</v>
      </c>
      <c r="L35" s="56">
        <v>0.33333333333333298</v>
      </c>
      <c r="M35" s="56">
        <v>0.375</v>
      </c>
      <c r="N35" s="56">
        <v>0.41666666666666702</v>
      </c>
      <c r="O35" s="56">
        <v>0.45833333333333298</v>
      </c>
      <c r="P35" s="56">
        <v>0.5</v>
      </c>
      <c r="Q35" s="56">
        <v>0.54166666666666696</v>
      </c>
      <c r="R35" s="56">
        <v>0.58333333333333304</v>
      </c>
      <c r="S35" s="56">
        <v>0.625</v>
      </c>
      <c r="T35" s="56">
        <v>0.66666666666666696</v>
      </c>
      <c r="U35" s="56">
        <v>0.70833333333333304</v>
      </c>
      <c r="V35" s="56">
        <v>0.75</v>
      </c>
      <c r="W35" s="56">
        <v>0.79166666666666696</v>
      </c>
      <c r="X35" s="56">
        <v>0.83333333333333304</v>
      </c>
      <c r="Y35" s="56">
        <v>0.875</v>
      </c>
      <c r="Z35" s="56">
        <v>0.91666666666666696</v>
      </c>
      <c r="AA35" s="56">
        <v>0.95833333333333304</v>
      </c>
      <c r="AB35" s="57">
        <v>1</v>
      </c>
    </row>
    <row r="36" spans="2:28" x14ac:dyDescent="0.25">
      <c r="B36" s="10">
        <v>1</v>
      </c>
      <c r="C36" s="41">
        <f>((1.1*2.78)*10.76)</f>
        <v>32.90408</v>
      </c>
      <c r="D36" s="12" t="s">
        <v>33</v>
      </c>
      <c r="E36" s="41">
        <f>($G12*$C36*E19)</f>
        <v>453.54703294573636</v>
      </c>
      <c r="F36" s="41">
        <f t="shared" ref="F36:AB39" si="3">($G12*$C36*F19)</f>
        <v>421.7907696899224</v>
      </c>
      <c r="G36" s="41">
        <f t="shared" si="3"/>
        <v>400.61992751937981</v>
      </c>
      <c r="H36" s="41">
        <f t="shared" si="3"/>
        <v>379.44908534883712</v>
      </c>
      <c r="I36" s="41">
        <f t="shared" si="3"/>
        <v>358.27824317829453</v>
      </c>
      <c r="J36" s="41">
        <f t="shared" si="3"/>
        <v>347.69282209302321</v>
      </c>
      <c r="K36" s="41">
        <f t="shared" si="3"/>
        <v>326.52197992248057</v>
      </c>
      <c r="L36" s="41">
        <f t="shared" si="3"/>
        <v>326.52197992248057</v>
      </c>
      <c r="M36" s="41">
        <f t="shared" si="3"/>
        <v>347.69282209302321</v>
      </c>
      <c r="N36" s="41">
        <f>($G12*$C36*N19)</f>
        <v>379.44908534883712</v>
      </c>
      <c r="O36" s="41">
        <f>($G12*$C36*O19)</f>
        <v>421.7907696899224</v>
      </c>
      <c r="P36" s="41">
        <f t="shared" si="3"/>
        <v>474.71787511627895</v>
      </c>
      <c r="Q36" s="41">
        <f t="shared" si="3"/>
        <v>517.05955945736434</v>
      </c>
      <c r="R36" s="41">
        <f t="shared" si="3"/>
        <v>548.81582271317825</v>
      </c>
      <c r="S36" s="41">
        <f t="shared" si="3"/>
        <v>569.98666488372078</v>
      </c>
      <c r="T36" s="41">
        <f t="shared" si="3"/>
        <v>580.57208596899216</v>
      </c>
      <c r="U36" s="41">
        <f t="shared" si="3"/>
        <v>580.57208596899216</v>
      </c>
      <c r="V36" s="41">
        <f t="shared" si="3"/>
        <v>580.57208596899216</v>
      </c>
      <c r="W36" s="41">
        <f t="shared" si="3"/>
        <v>569.98666488372078</v>
      </c>
      <c r="X36" s="41">
        <f t="shared" si="3"/>
        <v>559.40124379844951</v>
      </c>
      <c r="Y36" s="41">
        <f t="shared" si="3"/>
        <v>538.23040162790687</v>
      </c>
      <c r="Z36" s="41">
        <f t="shared" si="3"/>
        <v>517.05955945736434</v>
      </c>
      <c r="AA36" s="41">
        <f t="shared" si="3"/>
        <v>495.88871728682165</v>
      </c>
      <c r="AB36" s="41">
        <f t="shared" si="3"/>
        <v>474.71787511627895</v>
      </c>
    </row>
    <row r="37" spans="2:28" x14ac:dyDescent="0.25">
      <c r="B37" s="10">
        <v>2</v>
      </c>
      <c r="C37" s="41">
        <f>((3.02*2.78)*10.76)</f>
        <v>90.336655999999991</v>
      </c>
      <c r="D37" s="12" t="s">
        <v>29</v>
      </c>
      <c r="E37" s="41">
        <f>($G13*$C37*E20)</f>
        <v>1154.3746618217053</v>
      </c>
      <c r="F37" s="41">
        <f t="shared" si="3"/>
        <v>1096.2510769534883</v>
      </c>
      <c r="G37" s="41">
        <f t="shared" si="3"/>
        <v>1038.1274920852711</v>
      </c>
      <c r="H37" s="41">
        <f t="shared" si="3"/>
        <v>980.00390721705412</v>
      </c>
      <c r="I37" s="41">
        <f t="shared" si="3"/>
        <v>950.94211478294551</v>
      </c>
      <c r="J37" s="41">
        <f t="shared" si="3"/>
        <v>892.81852991472863</v>
      </c>
      <c r="K37" s="41">
        <f t="shared" si="3"/>
        <v>863.75673748062002</v>
      </c>
      <c r="L37" s="41">
        <f t="shared" si="3"/>
        <v>892.81852991472863</v>
      </c>
      <c r="M37" s="41">
        <f t="shared" si="3"/>
        <v>950.94211478294551</v>
      </c>
      <c r="N37" s="41">
        <f t="shared" si="3"/>
        <v>1067.1892845193797</v>
      </c>
      <c r="O37" s="41">
        <f t="shared" si="3"/>
        <v>1154.3746618217053</v>
      </c>
      <c r="P37" s="41">
        <f t="shared" si="3"/>
        <v>1241.5600391240307</v>
      </c>
      <c r="Q37" s="41">
        <f t="shared" si="3"/>
        <v>1299.6836239922479</v>
      </c>
      <c r="R37" s="41">
        <f t="shared" si="3"/>
        <v>1328.7454164263565</v>
      </c>
      <c r="S37" s="41">
        <f t="shared" si="3"/>
        <v>1328.7454164263565</v>
      </c>
      <c r="T37" s="41">
        <f t="shared" si="3"/>
        <v>1357.8072088604652</v>
      </c>
      <c r="U37" s="41">
        <f t="shared" si="3"/>
        <v>1357.8072088604652</v>
      </c>
      <c r="V37" s="41">
        <f t="shared" si="3"/>
        <v>1386.8690012945735</v>
      </c>
      <c r="W37" s="41">
        <f t="shared" si="3"/>
        <v>1386.8690012945735</v>
      </c>
      <c r="X37" s="41">
        <f t="shared" si="3"/>
        <v>1357.8072088604652</v>
      </c>
      <c r="Y37" s="41">
        <f t="shared" si="3"/>
        <v>1328.7454164263565</v>
      </c>
      <c r="Z37" s="41">
        <f t="shared" si="3"/>
        <v>1299.6836239922479</v>
      </c>
      <c r="AA37" s="41">
        <f t="shared" si="3"/>
        <v>1241.5600391240307</v>
      </c>
      <c r="AB37" s="41">
        <f t="shared" si="3"/>
        <v>1183.4364542558137</v>
      </c>
    </row>
    <row r="38" spans="2:28" x14ac:dyDescent="0.25">
      <c r="B38" s="10">
        <v>3</v>
      </c>
      <c r="C38" s="41">
        <f>((3.3*2.78)*10.76)</f>
        <v>98.712239999999994</v>
      </c>
      <c r="D38" s="12" t="s">
        <v>30</v>
      </c>
      <c r="E38" s="41">
        <f>($G14*$C38*E21)</f>
        <v>1206.7495173148147</v>
      </c>
      <c r="F38" s="41">
        <f>($G14*$C38*F21)</f>
        <v>1130.8873328703701</v>
      </c>
      <c r="G38" s="41">
        <f t="shared" si="3"/>
        <v>1055.0251484259256</v>
      </c>
      <c r="H38" s="41">
        <f t="shared" si="3"/>
        <v>1004.4503587962961</v>
      </c>
      <c r="I38" s="41">
        <f t="shared" si="3"/>
        <v>928.58817435185165</v>
      </c>
      <c r="J38" s="41">
        <f t="shared" si="3"/>
        <v>878.0133847222221</v>
      </c>
      <c r="K38" s="41">
        <f t="shared" si="3"/>
        <v>827.43859509259244</v>
      </c>
      <c r="L38" s="41">
        <f t="shared" si="3"/>
        <v>802.15120027777766</v>
      </c>
      <c r="M38" s="41">
        <f t="shared" si="3"/>
        <v>776.86380546296289</v>
      </c>
      <c r="N38" s="41">
        <f t="shared" si="3"/>
        <v>751.576410648148</v>
      </c>
      <c r="O38" s="41">
        <f t="shared" si="3"/>
        <v>751.576410648148</v>
      </c>
      <c r="P38" s="41">
        <f t="shared" si="3"/>
        <v>776.86380546296289</v>
      </c>
      <c r="Q38" s="41">
        <f t="shared" si="3"/>
        <v>802.15120027777766</v>
      </c>
      <c r="R38" s="41">
        <f t="shared" si="3"/>
        <v>827.43859509259244</v>
      </c>
      <c r="S38" s="41">
        <f t="shared" si="3"/>
        <v>878.0133847222221</v>
      </c>
      <c r="T38" s="41">
        <f t="shared" si="3"/>
        <v>928.58817435185165</v>
      </c>
      <c r="U38" s="41">
        <f t="shared" si="3"/>
        <v>1029.737753611111</v>
      </c>
      <c r="V38" s="41">
        <f t="shared" si="3"/>
        <v>1130.8873328703701</v>
      </c>
      <c r="W38" s="41">
        <f t="shared" si="3"/>
        <v>1257.3243069444441</v>
      </c>
      <c r="X38" s="41">
        <f t="shared" si="3"/>
        <v>1358.4738862037034</v>
      </c>
      <c r="Y38" s="41">
        <f t="shared" si="3"/>
        <v>1383.7612810185185</v>
      </c>
      <c r="Z38" s="41">
        <f t="shared" si="3"/>
        <v>1383.7612810185185</v>
      </c>
      <c r="AA38" s="41">
        <f t="shared" si="3"/>
        <v>1333.1864913888887</v>
      </c>
      <c r="AB38" s="41">
        <f t="shared" si="3"/>
        <v>1257.3243069444441</v>
      </c>
    </row>
    <row r="39" spans="2:28" x14ac:dyDescent="0.25">
      <c r="B39" s="10">
        <v>4</v>
      </c>
      <c r="C39" s="41">
        <f>((4.05*2.78)*10.76)</f>
        <v>121.14683999999998</v>
      </c>
      <c r="D39" s="12" t="s">
        <v>86</v>
      </c>
      <c r="E39" s="41">
        <f>($G15*$C39*E22)</f>
        <v>1577.9936774999996</v>
      </c>
      <c r="F39" s="41">
        <f t="shared" si="3"/>
        <v>1484.8900874999995</v>
      </c>
      <c r="G39" s="41">
        <f t="shared" si="3"/>
        <v>1391.7864974999995</v>
      </c>
      <c r="H39" s="41">
        <f t="shared" si="3"/>
        <v>1298.6829074999998</v>
      </c>
      <c r="I39" s="41">
        <f t="shared" si="3"/>
        <v>1205.5793174999997</v>
      </c>
      <c r="J39" s="41">
        <f t="shared" si="3"/>
        <v>1143.5102574999996</v>
      </c>
      <c r="K39" s="41">
        <f t="shared" si="3"/>
        <v>1081.4411974999998</v>
      </c>
      <c r="L39" s="41">
        <f t="shared" si="3"/>
        <v>1019.3721374999998</v>
      </c>
      <c r="M39" s="41">
        <f t="shared" si="3"/>
        <v>988.33760749999976</v>
      </c>
      <c r="N39" s="41">
        <f t="shared" si="3"/>
        <v>957.30307749999974</v>
      </c>
      <c r="O39" s="41">
        <f t="shared" si="3"/>
        <v>957.30307749999974</v>
      </c>
      <c r="P39" s="41">
        <f t="shared" si="3"/>
        <v>957.30307749999974</v>
      </c>
      <c r="Q39" s="41">
        <f t="shared" si="3"/>
        <v>1019.3721374999998</v>
      </c>
      <c r="R39" s="41">
        <f t="shared" si="3"/>
        <v>1081.4411974999998</v>
      </c>
      <c r="S39" s="41">
        <f t="shared" si="3"/>
        <v>1205.5793174999997</v>
      </c>
      <c r="T39" s="41">
        <f t="shared" si="3"/>
        <v>1360.7519674999996</v>
      </c>
      <c r="U39" s="41">
        <f t="shared" si="3"/>
        <v>1546.9591474999997</v>
      </c>
      <c r="V39" s="41">
        <f t="shared" si="3"/>
        <v>1702.1317974999993</v>
      </c>
      <c r="W39" s="41">
        <f t="shared" si="3"/>
        <v>1826.2699174999996</v>
      </c>
      <c r="X39" s="41">
        <f t="shared" si="3"/>
        <v>1888.3389774999994</v>
      </c>
      <c r="Y39" s="41">
        <f t="shared" si="3"/>
        <v>1888.3389774999994</v>
      </c>
      <c r="Z39" s="41">
        <f t="shared" si="3"/>
        <v>1857.3044474999995</v>
      </c>
      <c r="AA39" s="41">
        <f t="shared" si="3"/>
        <v>1764.2008574999995</v>
      </c>
      <c r="AB39" s="41">
        <f t="shared" si="3"/>
        <v>1671.0972674999994</v>
      </c>
    </row>
    <row r="40" spans="2:28" x14ac:dyDescent="0.25">
      <c r="C40" s="20" t="s">
        <v>47</v>
      </c>
      <c r="D40" s="21" t="s">
        <v>41</v>
      </c>
      <c r="E40" s="58" t="s">
        <v>59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2:28" x14ac:dyDescent="0.25">
      <c r="C41" s="33">
        <f>+'DATOS '!J15</f>
        <v>0.40322580645161293</v>
      </c>
      <c r="D41" s="33">
        <f>(3.3*4.05*10.76)</f>
        <v>143.80739999999997</v>
      </c>
      <c r="E41" s="41">
        <f>(($C41*$D41*($N11-$L11)))</f>
        <v>521.88169354838703</v>
      </c>
      <c r="F41" s="41">
        <f t="shared" ref="F41:AB41" si="4">(($C41*$D41*($N11-$L11)))</f>
        <v>521.88169354838703</v>
      </c>
      <c r="G41" s="41">
        <f t="shared" si="4"/>
        <v>521.88169354838703</v>
      </c>
      <c r="H41" s="41">
        <f t="shared" si="4"/>
        <v>521.88169354838703</v>
      </c>
      <c r="I41" s="41">
        <f t="shared" si="4"/>
        <v>521.88169354838703</v>
      </c>
      <c r="J41" s="41">
        <f t="shared" si="4"/>
        <v>521.88169354838703</v>
      </c>
      <c r="K41" s="41">
        <f t="shared" si="4"/>
        <v>521.88169354838703</v>
      </c>
      <c r="L41" s="41">
        <f t="shared" si="4"/>
        <v>521.88169354838703</v>
      </c>
      <c r="M41" s="41">
        <f t="shared" si="4"/>
        <v>521.88169354838703</v>
      </c>
      <c r="N41" s="41">
        <f t="shared" si="4"/>
        <v>521.88169354838703</v>
      </c>
      <c r="O41" s="41">
        <f t="shared" si="4"/>
        <v>521.88169354838703</v>
      </c>
      <c r="P41" s="41">
        <f t="shared" si="4"/>
        <v>521.88169354838703</v>
      </c>
      <c r="Q41" s="41">
        <f t="shared" si="4"/>
        <v>521.88169354838703</v>
      </c>
      <c r="R41" s="41">
        <f t="shared" si="4"/>
        <v>521.88169354838703</v>
      </c>
      <c r="S41" s="41">
        <f t="shared" si="4"/>
        <v>521.88169354838703</v>
      </c>
      <c r="T41" s="41">
        <f t="shared" si="4"/>
        <v>521.88169354838703</v>
      </c>
      <c r="U41" s="41">
        <f t="shared" si="4"/>
        <v>521.88169354838703</v>
      </c>
      <c r="V41" s="41">
        <f t="shared" si="4"/>
        <v>521.88169354838703</v>
      </c>
      <c r="W41" s="41">
        <f t="shared" si="4"/>
        <v>521.88169354838703</v>
      </c>
      <c r="X41" s="41">
        <f t="shared" si="4"/>
        <v>521.88169354838703</v>
      </c>
      <c r="Y41" s="41">
        <f t="shared" si="4"/>
        <v>521.88169354838703</v>
      </c>
      <c r="Z41" s="41">
        <f t="shared" si="4"/>
        <v>521.88169354838703</v>
      </c>
      <c r="AA41" s="41">
        <f t="shared" si="4"/>
        <v>521.88169354838703</v>
      </c>
      <c r="AB41" s="41">
        <f t="shared" si="4"/>
        <v>521.88169354838703</v>
      </c>
    </row>
    <row r="42" spans="2:28" x14ac:dyDescent="0.25">
      <c r="B42" s="59"/>
      <c r="C42" s="59"/>
      <c r="D42" s="59"/>
    </row>
    <row r="43" spans="2:28" x14ac:dyDescent="0.25">
      <c r="B43" s="59"/>
      <c r="C43" s="59"/>
      <c r="D43" s="59"/>
    </row>
    <row r="44" spans="2:28" x14ac:dyDescent="0.25">
      <c r="B44" s="43" t="s">
        <v>31</v>
      </c>
      <c r="C44" s="43" t="s">
        <v>41</v>
      </c>
      <c r="D44" s="43" t="s">
        <v>42</v>
      </c>
      <c r="E44" s="58" t="s">
        <v>60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2:28" x14ac:dyDescent="0.25">
      <c r="B45" s="10">
        <v>1</v>
      </c>
      <c r="C45" s="2">
        <f>((1.54*2.26)*10.76)</f>
        <v>37.449103999999998</v>
      </c>
      <c r="D45" s="10" t="s">
        <v>87</v>
      </c>
      <c r="E45" s="60">
        <f>($E32*$C45*E26)+($C45*$E31*$E30*E29)</f>
        <v>624.28030859039995</v>
      </c>
      <c r="F45" s="60">
        <f>($E32*$C45*F26)+($C45*$E31*$E30*F29)</f>
        <v>529.94976052480001</v>
      </c>
      <c r="G45" s="60">
        <f>($E32*$C45*G26)+($C45*$E31*$E30*G29)</f>
        <v>435.61921245920007</v>
      </c>
      <c r="H45" s="60">
        <f>($E32*$C45*H26)+($C45*$E31*$E30*H29)</f>
        <v>341.28866439360002</v>
      </c>
      <c r="I45" s="60">
        <f>($E32*$C45*I26)+($C45*$E31*$E30*I29)</f>
        <v>275.04494432800004</v>
      </c>
      <c r="J45" s="60">
        <f t="shared" ref="J45:AB45" si="5">($E32*$C45*J26)+($C45*$E31*$E30*J29)</f>
        <v>871.23842491840014</v>
      </c>
      <c r="K45" s="60">
        <f t="shared" si="5"/>
        <v>1666.1630657056</v>
      </c>
      <c r="L45" s="60">
        <f t="shared" si="5"/>
        <v>2517.2613624927999</v>
      </c>
      <c r="M45" s="60">
        <f>($E32*$C45*M26)+($C45*$E31*$E30*M29)</f>
        <v>3235.8722191488</v>
      </c>
      <c r="N45" s="60">
        <f t="shared" si="5"/>
        <v>3689.5081955424002</v>
      </c>
      <c r="O45" s="60">
        <f t="shared" si="5"/>
        <v>3906.2561196736001</v>
      </c>
      <c r="P45" s="60">
        <f>($E32*$C45*P26)+($C45*$E31*$E30*P29)</f>
        <v>3631.2111753456002</v>
      </c>
      <c r="Q45" s="60">
        <f t="shared" si="5"/>
        <v>3318.0093389520002</v>
      </c>
      <c r="R45" s="60">
        <f>($E32*$C45*R26)+($C45*$E31*$E30*R29)</f>
        <v>3014.8775666240003</v>
      </c>
      <c r="S45" s="60">
        <f t="shared" si="5"/>
        <v>2777.9895143616</v>
      </c>
      <c r="T45" s="60">
        <f t="shared" si="5"/>
        <v>2579.2583541648</v>
      </c>
      <c r="U45" s="60">
        <f t="shared" si="5"/>
        <v>2286.1966459023997</v>
      </c>
      <c r="V45" s="60">
        <f t="shared" si="5"/>
        <v>1993.1349376399999</v>
      </c>
      <c r="W45" s="60">
        <f t="shared" si="5"/>
        <v>1671.9864013775998</v>
      </c>
      <c r="X45" s="60">
        <f t="shared" si="5"/>
        <v>1417.0815851807999</v>
      </c>
      <c r="Y45" s="60">
        <f t="shared" si="5"/>
        <v>1228.4204890496001</v>
      </c>
      <c r="Z45" s="60">
        <f t="shared" si="5"/>
        <v>1039.7593929184</v>
      </c>
      <c r="AA45" s="60">
        <f t="shared" si="5"/>
        <v>879.18512478720004</v>
      </c>
      <c r="AB45" s="60">
        <f t="shared" si="5"/>
        <v>718.61085665600012</v>
      </c>
    </row>
    <row r="47" spans="2:28" x14ac:dyDescent="0.25">
      <c r="B47" s="61" t="s">
        <v>35</v>
      </c>
      <c r="C47" s="61" t="s">
        <v>61</v>
      </c>
      <c r="D47" s="43" t="s">
        <v>62</v>
      </c>
      <c r="E47" s="58" t="s">
        <v>63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2:28" x14ac:dyDescent="0.25">
      <c r="B48" s="10">
        <v>245</v>
      </c>
      <c r="C48" s="10">
        <v>155</v>
      </c>
      <c r="D48" s="10">
        <v>25</v>
      </c>
      <c r="E48" s="10">
        <f>($D48*$B48*1)+($D48*$C48)</f>
        <v>10000</v>
      </c>
      <c r="F48" s="10">
        <f t="shared" ref="F48:AB48" si="6">($D48*$B48*1)+($D48*$C48)</f>
        <v>10000</v>
      </c>
      <c r="G48" s="10">
        <f t="shared" si="6"/>
        <v>10000</v>
      </c>
      <c r="H48" s="10">
        <f t="shared" si="6"/>
        <v>10000</v>
      </c>
      <c r="I48" s="10">
        <f t="shared" si="6"/>
        <v>10000</v>
      </c>
      <c r="J48" s="10">
        <f t="shared" si="6"/>
        <v>10000</v>
      </c>
      <c r="K48" s="10">
        <f t="shared" si="6"/>
        <v>10000</v>
      </c>
      <c r="L48" s="10">
        <f t="shared" si="6"/>
        <v>10000</v>
      </c>
      <c r="M48" s="10">
        <f t="shared" si="6"/>
        <v>10000</v>
      </c>
      <c r="N48" s="10">
        <f t="shared" si="6"/>
        <v>10000</v>
      </c>
      <c r="O48" s="10">
        <f t="shared" si="6"/>
        <v>10000</v>
      </c>
      <c r="P48" s="10">
        <f t="shared" si="6"/>
        <v>10000</v>
      </c>
      <c r="Q48" s="10">
        <f t="shared" si="6"/>
        <v>10000</v>
      </c>
      <c r="R48" s="10">
        <f t="shared" si="6"/>
        <v>10000</v>
      </c>
      <c r="S48" s="10">
        <f t="shared" si="6"/>
        <v>10000</v>
      </c>
      <c r="T48" s="10">
        <f t="shared" si="6"/>
        <v>10000</v>
      </c>
      <c r="U48" s="10">
        <f t="shared" si="6"/>
        <v>10000</v>
      </c>
      <c r="V48" s="10">
        <f t="shared" si="6"/>
        <v>10000</v>
      </c>
      <c r="W48" s="10">
        <f t="shared" si="6"/>
        <v>10000</v>
      </c>
      <c r="X48" s="10">
        <f t="shared" si="6"/>
        <v>10000</v>
      </c>
      <c r="Y48" s="10">
        <f t="shared" si="6"/>
        <v>10000</v>
      </c>
      <c r="Z48" s="10">
        <f t="shared" si="6"/>
        <v>10000</v>
      </c>
      <c r="AA48" s="10">
        <f t="shared" si="6"/>
        <v>10000</v>
      </c>
      <c r="AB48" s="10">
        <f t="shared" si="6"/>
        <v>10000</v>
      </c>
    </row>
    <row r="49" spans="2:28" x14ac:dyDescent="0.25">
      <c r="B49" s="43" t="s">
        <v>64</v>
      </c>
      <c r="C49" s="43" t="s">
        <v>65</v>
      </c>
      <c r="D49" s="43" t="s">
        <v>66</v>
      </c>
      <c r="E49" s="58" t="s">
        <v>67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2:28" x14ac:dyDescent="0.25">
      <c r="B50" s="62">
        <v>32</v>
      </c>
      <c r="C50" s="10">
        <v>6</v>
      </c>
      <c r="D50" s="10">
        <v>3.41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f>($B50*$C50*$D50)*0.18</f>
        <v>117.8496</v>
      </c>
      <c r="M50" s="41">
        <f t="shared" ref="M50:X50" si="7">($B50*$C50*$D50)*0.18</f>
        <v>117.8496</v>
      </c>
      <c r="N50" s="41">
        <f t="shared" si="7"/>
        <v>117.8496</v>
      </c>
      <c r="O50" s="41">
        <f t="shared" si="7"/>
        <v>117.8496</v>
      </c>
      <c r="P50" s="41">
        <f t="shared" si="7"/>
        <v>117.8496</v>
      </c>
      <c r="Q50" s="41">
        <f t="shared" si="7"/>
        <v>117.8496</v>
      </c>
      <c r="R50" s="41">
        <f t="shared" si="7"/>
        <v>117.8496</v>
      </c>
      <c r="S50" s="41">
        <f t="shared" si="7"/>
        <v>117.8496</v>
      </c>
      <c r="T50" s="41">
        <f t="shared" si="7"/>
        <v>117.8496</v>
      </c>
      <c r="U50" s="41">
        <f t="shared" si="7"/>
        <v>117.8496</v>
      </c>
      <c r="V50" s="41">
        <f t="shared" si="7"/>
        <v>117.8496</v>
      </c>
      <c r="W50" s="41">
        <f t="shared" si="7"/>
        <v>117.8496</v>
      </c>
      <c r="X50" s="41">
        <f t="shared" si="7"/>
        <v>117.8496</v>
      </c>
      <c r="Y50" s="41">
        <v>0</v>
      </c>
      <c r="Z50" s="41">
        <v>0</v>
      </c>
      <c r="AA50" s="41">
        <v>0</v>
      </c>
      <c r="AB50" s="41">
        <v>0</v>
      </c>
    </row>
    <row r="51" spans="2:28" x14ac:dyDescent="0.25">
      <c r="E51" s="58" t="s">
        <v>68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2:28" x14ac:dyDescent="0.25">
      <c r="E52" s="42">
        <f>SUM(E36,E37,E38,E39,E41,E43,E45,E48,E50)/12000</f>
        <v>1.2949022409767537</v>
      </c>
      <c r="F52" s="42">
        <f t="shared" ref="F52:K52" si="8">SUM(F36:F39,F41,F45,F48)/12000</f>
        <v>1.2654708934239141</v>
      </c>
      <c r="G52" s="42">
        <f t="shared" si="8"/>
        <v>1.2369216642948468</v>
      </c>
      <c r="H52" s="42">
        <f t="shared" si="8"/>
        <v>1.2104797180670146</v>
      </c>
      <c r="I52" s="42">
        <f t="shared" si="8"/>
        <v>1.1866928739741232</v>
      </c>
      <c r="J52" s="42">
        <f t="shared" si="8"/>
        <v>1.2212629260580634</v>
      </c>
      <c r="K52" s="42">
        <f t="shared" si="8"/>
        <v>1.2739336057708066</v>
      </c>
      <c r="L52" s="42">
        <f t="shared" ref="L52:X52" si="9">SUM(L36:L39,L41,L43,L45,L48,L50)/12000</f>
        <v>1.349821375304681</v>
      </c>
      <c r="M52" s="42">
        <f t="shared" si="9"/>
        <v>1.4116199885446767</v>
      </c>
      <c r="N52" s="42">
        <f t="shared" si="9"/>
        <v>1.4570631122589293</v>
      </c>
      <c r="O52" s="42">
        <f t="shared" si="9"/>
        <v>1.4859193610734804</v>
      </c>
      <c r="P52" s="42">
        <f t="shared" si="9"/>
        <v>1.4767822721747719</v>
      </c>
      <c r="Q52" s="42">
        <f t="shared" si="9"/>
        <v>1.4663339294773148</v>
      </c>
      <c r="R52" s="42">
        <f t="shared" si="9"/>
        <v>1.4534208243253763</v>
      </c>
      <c r="S52" s="42">
        <f t="shared" si="9"/>
        <v>1.4500037992868571</v>
      </c>
      <c r="T52" s="42">
        <f t="shared" si="9"/>
        <v>1.4538924236995414</v>
      </c>
      <c r="U52" s="42">
        <f t="shared" si="9"/>
        <v>1.4534170112826128</v>
      </c>
      <c r="V52" s="42">
        <f t="shared" si="9"/>
        <v>1.4527772040685267</v>
      </c>
      <c r="W52" s="42">
        <f t="shared" si="9"/>
        <v>1.4460139654623938</v>
      </c>
      <c r="X52" s="42">
        <f t="shared" si="9"/>
        <v>1.4350695162576506</v>
      </c>
      <c r="Y52" s="42">
        <f>SUM(Y36:Y39,Y41,Y45,Y48)/12000</f>
        <v>1.4074481882642309</v>
      </c>
      <c r="Z52" s="42">
        <f>SUM(Z36:Z39,Z41,Z45,Z48)/12000</f>
        <v>1.384954166536243</v>
      </c>
      <c r="AA52" s="42">
        <f>SUM(AA36:AA39,AA41,AA45,AA48)/12000</f>
        <v>1.352991910302944</v>
      </c>
      <c r="AB52" s="42">
        <f>SUM(AB36:AB39,AB41,AB45,AB48)/12000</f>
        <v>1.3189223711684104</v>
      </c>
    </row>
    <row r="54" spans="2:28" ht="15.75" thickBot="1" x14ac:dyDescent="0.3"/>
    <row r="55" spans="2:28" ht="15.75" thickBot="1" x14ac:dyDescent="0.3">
      <c r="V55" s="63" t="s">
        <v>85</v>
      </c>
      <c r="W55" s="64"/>
      <c r="X55" s="64"/>
      <c r="Y55" s="64"/>
      <c r="Z55" s="65">
        <f>SUM(E52:AB52)</f>
        <v>32.946115342054163</v>
      </c>
    </row>
  </sheetData>
  <sheetProtection algorithmName="SHA-512" hashValue="xLC4AVnU1dBBexzls9v+1RTY/UbrcitbqX0Bj5w0NAb0a8pxzMqs0NG5xa+fGgw76jXJGhHv5X6Ew3Zq4rK2PA==" saltValue="HNxyi+wJgL34jmw437LVpQ==" spinCount="100000" sheet="1" objects="1" scenarios="1" selectLockedCells="1" selectUnlockedCells="1"/>
  <mergeCells count="26">
    <mergeCell ref="B2:D2"/>
    <mergeCell ref="E2:AB2"/>
    <mergeCell ref="B10:G10"/>
    <mergeCell ref="L10:M10"/>
    <mergeCell ref="N10:O10"/>
    <mergeCell ref="P10:T10"/>
    <mergeCell ref="B34:D34"/>
    <mergeCell ref="E34:AB34"/>
    <mergeCell ref="L11:M11"/>
    <mergeCell ref="N11:O11"/>
    <mergeCell ref="P11:T11"/>
    <mergeCell ref="B17:D17"/>
    <mergeCell ref="E17:AB17"/>
    <mergeCell ref="B24:D24"/>
    <mergeCell ref="E24:AB24"/>
    <mergeCell ref="B28:AB28"/>
    <mergeCell ref="B29:D29"/>
    <mergeCell ref="B30:D30"/>
    <mergeCell ref="B31:D31"/>
    <mergeCell ref="B32:D32"/>
    <mergeCell ref="V55:Y55"/>
    <mergeCell ref="E40:AB40"/>
    <mergeCell ref="E44:AB44"/>
    <mergeCell ref="E47:AB47"/>
    <mergeCell ref="E49:AB49"/>
    <mergeCell ref="E51:AB5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5"/>
  <sheetViews>
    <sheetView topLeftCell="A15" zoomScale="55" zoomScaleNormal="55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2" spans="2:28" x14ac:dyDescent="0.25">
      <c r="B2" s="17" t="s">
        <v>39</v>
      </c>
      <c r="C2" s="18"/>
      <c r="D2" s="19"/>
      <c r="E2" s="17" t="s">
        <v>40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2:28" x14ac:dyDescent="0.25">
      <c r="B3" s="20" t="s">
        <v>28</v>
      </c>
      <c r="C3" s="21" t="s">
        <v>41</v>
      </c>
      <c r="D3" s="22" t="s">
        <v>42</v>
      </c>
      <c r="E3" s="23">
        <v>4.1666666666666664E-2</v>
      </c>
      <c r="F3" s="24">
        <v>8.3333333333333301E-2</v>
      </c>
      <c r="G3" s="24">
        <v>0.125</v>
      </c>
      <c r="H3" s="24">
        <v>0.16666666666666699</v>
      </c>
      <c r="I3" s="24">
        <v>0.20833333333333301</v>
      </c>
      <c r="J3" s="24">
        <v>0.25</v>
      </c>
      <c r="K3" s="24">
        <v>0.29166666666666702</v>
      </c>
      <c r="L3" s="24">
        <v>0.33333333333333298</v>
      </c>
      <c r="M3" s="24">
        <v>0.375</v>
      </c>
      <c r="N3" s="24">
        <v>0.41666666666666702</v>
      </c>
      <c r="O3" s="24">
        <v>0.45833333333333298</v>
      </c>
      <c r="P3" s="24">
        <v>0.5</v>
      </c>
      <c r="Q3" s="24">
        <v>0.54166666666666696</v>
      </c>
      <c r="R3" s="24">
        <v>0.58333333333333304</v>
      </c>
      <c r="S3" s="24">
        <v>0.625</v>
      </c>
      <c r="T3" s="24">
        <v>0.66666666666666696</v>
      </c>
      <c r="U3" s="24">
        <v>0.70833333333333304</v>
      </c>
      <c r="V3" s="24">
        <v>0.75</v>
      </c>
      <c r="W3" s="24">
        <v>0.79166666666666696</v>
      </c>
      <c r="X3" s="24">
        <v>0.83333333333333304</v>
      </c>
      <c r="Y3" s="24">
        <v>0.875</v>
      </c>
      <c r="Z3" s="24">
        <v>0.91666666666666696</v>
      </c>
      <c r="AA3" s="24">
        <v>0.95833333333333304</v>
      </c>
      <c r="AB3" s="25">
        <v>1</v>
      </c>
    </row>
    <row r="4" spans="2:28" x14ac:dyDescent="0.25">
      <c r="B4" s="10">
        <v>1</v>
      </c>
      <c r="C4" s="10">
        <f>((1.1*2.78)*10.76)</f>
        <v>32.90408</v>
      </c>
      <c r="D4" s="12" t="s">
        <v>33</v>
      </c>
      <c r="E4" s="10">
        <v>20</v>
      </c>
      <c r="F4" s="10">
        <v>17</v>
      </c>
      <c r="G4" s="10">
        <v>15</v>
      </c>
      <c r="H4" s="10">
        <v>13</v>
      </c>
      <c r="I4" s="10">
        <v>11</v>
      </c>
      <c r="J4" s="10">
        <v>10</v>
      </c>
      <c r="K4" s="10">
        <v>8</v>
      </c>
      <c r="L4" s="10">
        <v>8</v>
      </c>
      <c r="M4" s="10">
        <v>10</v>
      </c>
      <c r="N4" s="10">
        <v>13</v>
      </c>
      <c r="O4" s="10">
        <v>17</v>
      </c>
      <c r="P4" s="10">
        <v>22</v>
      </c>
      <c r="Q4" s="10">
        <v>26</v>
      </c>
      <c r="R4" s="10">
        <v>29</v>
      </c>
      <c r="S4" s="10">
        <v>31</v>
      </c>
      <c r="T4" s="10">
        <v>32</v>
      </c>
      <c r="U4" s="10">
        <v>32</v>
      </c>
      <c r="V4" s="10">
        <v>32</v>
      </c>
      <c r="W4" s="10">
        <v>31</v>
      </c>
      <c r="X4" s="10">
        <v>30</v>
      </c>
      <c r="Y4" s="10">
        <v>28</v>
      </c>
      <c r="Z4" s="10">
        <v>26</v>
      </c>
      <c r="AA4" s="10">
        <v>24</v>
      </c>
      <c r="AB4" s="10">
        <v>22</v>
      </c>
    </row>
    <row r="5" spans="2:28" x14ac:dyDescent="0.25">
      <c r="B5" s="10">
        <v>2</v>
      </c>
      <c r="C5" s="10">
        <f>((3.02*2.78)*10.76)</f>
        <v>90.336655999999991</v>
      </c>
      <c r="D5" s="12" t="s">
        <v>29</v>
      </c>
      <c r="E5" s="10">
        <v>17</v>
      </c>
      <c r="F5" s="10">
        <v>15</v>
      </c>
      <c r="G5" s="10">
        <v>13</v>
      </c>
      <c r="H5" s="10">
        <v>11</v>
      </c>
      <c r="I5" s="10">
        <v>10</v>
      </c>
      <c r="J5" s="10">
        <v>8</v>
      </c>
      <c r="K5" s="10">
        <v>7</v>
      </c>
      <c r="L5" s="10">
        <v>8</v>
      </c>
      <c r="M5" s="10">
        <v>10</v>
      </c>
      <c r="N5" s="10">
        <v>14</v>
      </c>
      <c r="O5" s="10">
        <v>17</v>
      </c>
      <c r="P5" s="10">
        <v>20</v>
      </c>
      <c r="Q5" s="10">
        <v>22</v>
      </c>
      <c r="R5" s="10">
        <v>23</v>
      </c>
      <c r="S5" s="10">
        <v>23</v>
      </c>
      <c r="T5" s="10">
        <v>24</v>
      </c>
      <c r="U5" s="10">
        <v>24</v>
      </c>
      <c r="V5" s="10">
        <v>25</v>
      </c>
      <c r="W5" s="10">
        <v>25</v>
      </c>
      <c r="X5" s="10">
        <v>24</v>
      </c>
      <c r="Y5" s="10">
        <v>23</v>
      </c>
      <c r="Z5" s="10">
        <v>22</v>
      </c>
      <c r="AA5" s="10">
        <v>20</v>
      </c>
      <c r="AB5" s="10">
        <v>18</v>
      </c>
    </row>
    <row r="6" spans="2:28" x14ac:dyDescent="0.25">
      <c r="B6" s="10">
        <v>3</v>
      </c>
      <c r="C6" s="10">
        <f>((3.3*2.78)*10.76)</f>
        <v>98.712239999999994</v>
      </c>
      <c r="D6" s="12" t="s">
        <v>30</v>
      </c>
      <c r="E6" s="10">
        <v>25</v>
      </c>
      <c r="F6" s="10">
        <v>22</v>
      </c>
      <c r="G6" s="10">
        <v>19</v>
      </c>
      <c r="H6" s="10">
        <v>17</v>
      </c>
      <c r="I6" s="10">
        <v>14</v>
      </c>
      <c r="J6" s="10">
        <v>12</v>
      </c>
      <c r="K6" s="10">
        <v>10</v>
      </c>
      <c r="L6" s="10">
        <v>9</v>
      </c>
      <c r="M6" s="10">
        <v>8</v>
      </c>
      <c r="N6" s="10">
        <v>7</v>
      </c>
      <c r="O6" s="10">
        <v>7</v>
      </c>
      <c r="P6" s="10">
        <v>8</v>
      </c>
      <c r="Q6" s="10">
        <v>9</v>
      </c>
      <c r="R6" s="10">
        <v>10</v>
      </c>
      <c r="S6" s="10">
        <v>12</v>
      </c>
      <c r="T6" s="10">
        <v>14</v>
      </c>
      <c r="U6" s="10">
        <v>18</v>
      </c>
      <c r="V6" s="10">
        <v>22</v>
      </c>
      <c r="W6" s="10">
        <v>27</v>
      </c>
      <c r="X6" s="10">
        <v>31</v>
      </c>
      <c r="Y6" s="10">
        <v>32</v>
      </c>
      <c r="Z6" s="10">
        <v>32</v>
      </c>
      <c r="AA6" s="10">
        <v>30</v>
      </c>
      <c r="AB6" s="10">
        <v>27</v>
      </c>
    </row>
    <row r="7" spans="2:28" x14ac:dyDescent="0.25">
      <c r="B7" s="10">
        <v>4</v>
      </c>
      <c r="C7" s="10">
        <f>((4.05*2.78)*10.76)</f>
        <v>121.14683999999998</v>
      </c>
      <c r="D7" s="12" t="s">
        <v>86</v>
      </c>
      <c r="E7" s="10">
        <v>28</v>
      </c>
      <c r="F7" s="10">
        <v>25</v>
      </c>
      <c r="G7" s="10">
        <v>22</v>
      </c>
      <c r="H7" s="10">
        <v>19</v>
      </c>
      <c r="I7" s="10">
        <v>16</v>
      </c>
      <c r="J7" s="10">
        <v>14</v>
      </c>
      <c r="K7" s="10">
        <v>12</v>
      </c>
      <c r="L7" s="10">
        <v>10</v>
      </c>
      <c r="M7" s="10">
        <v>9</v>
      </c>
      <c r="N7" s="10">
        <v>8</v>
      </c>
      <c r="O7" s="10">
        <v>8</v>
      </c>
      <c r="P7" s="10">
        <v>8</v>
      </c>
      <c r="Q7" s="10">
        <v>10</v>
      </c>
      <c r="R7" s="10">
        <v>12</v>
      </c>
      <c r="S7" s="10">
        <v>16</v>
      </c>
      <c r="T7" s="10">
        <v>21</v>
      </c>
      <c r="U7" s="10">
        <v>27</v>
      </c>
      <c r="V7" s="10">
        <v>32</v>
      </c>
      <c r="W7" s="10">
        <v>36</v>
      </c>
      <c r="X7" s="10">
        <v>38</v>
      </c>
      <c r="Y7" s="10">
        <v>38</v>
      </c>
      <c r="Z7" s="10">
        <v>37</v>
      </c>
      <c r="AA7" s="10">
        <v>34</v>
      </c>
      <c r="AB7" s="10">
        <v>31</v>
      </c>
    </row>
    <row r="10" spans="2:28" x14ac:dyDescent="0.25">
      <c r="B10" s="26" t="s">
        <v>43</v>
      </c>
      <c r="C10" s="26"/>
      <c r="D10" s="26"/>
      <c r="E10" s="26"/>
      <c r="F10" s="26"/>
      <c r="G10" s="26"/>
      <c r="J10" s="27" t="s">
        <v>47</v>
      </c>
      <c r="K10" s="27" t="s">
        <v>41</v>
      </c>
      <c r="L10" s="28" t="s">
        <v>71</v>
      </c>
      <c r="M10" s="28"/>
      <c r="N10" s="28" t="s">
        <v>72</v>
      </c>
      <c r="O10" s="28"/>
      <c r="P10" s="29" t="s">
        <v>70</v>
      </c>
      <c r="Q10" s="30"/>
      <c r="R10" s="30"/>
      <c r="S10" s="30"/>
      <c r="T10" s="31"/>
    </row>
    <row r="11" spans="2:28" x14ac:dyDescent="0.25">
      <c r="B11" s="32" t="s">
        <v>28</v>
      </c>
      <c r="C11" s="32" t="s">
        <v>44</v>
      </c>
      <c r="D11" s="6" t="s">
        <v>45</v>
      </c>
      <c r="E11" s="7" t="s">
        <v>3</v>
      </c>
      <c r="F11" s="7" t="s">
        <v>46</v>
      </c>
      <c r="G11" s="7" t="s">
        <v>47</v>
      </c>
      <c r="J11" s="33">
        <f>+'DATOS '!J15</f>
        <v>0.40322580645161293</v>
      </c>
      <c r="K11" s="33">
        <f>(3.3*4.05*10.76)</f>
        <v>143.80739999999997</v>
      </c>
      <c r="L11" s="34">
        <f>(22*9/5)+32</f>
        <v>71.599999999999994</v>
      </c>
      <c r="M11" s="35"/>
      <c r="N11" s="36">
        <f>(27*9/5)+32</f>
        <v>80.599999999999994</v>
      </c>
      <c r="O11" s="37"/>
      <c r="P11" s="38">
        <f>(J11*K11*(N11-L11))</f>
        <v>521.88169354838703</v>
      </c>
      <c r="Q11" s="39"/>
      <c r="R11" s="39"/>
      <c r="S11" s="39"/>
      <c r="T11" s="40"/>
    </row>
    <row r="12" spans="2:28" x14ac:dyDescent="0.25">
      <c r="B12" s="10">
        <v>1</v>
      </c>
      <c r="C12" s="10">
        <f>+'DATOS '!Z6</f>
        <v>1.375</v>
      </c>
      <c r="D12" s="10">
        <f>(36*9/5)+32</f>
        <v>96.8</v>
      </c>
      <c r="E12" s="10">
        <f>(22*9/5)+32</f>
        <v>71.599999999999994</v>
      </c>
      <c r="F12" s="10">
        <v>0.83</v>
      </c>
      <c r="G12" s="10">
        <f>+'DATOS '!M11</f>
        <v>0.38759689922480617</v>
      </c>
    </row>
    <row r="13" spans="2:28" x14ac:dyDescent="0.25">
      <c r="B13" s="10">
        <v>2</v>
      </c>
      <c r="C13" s="10">
        <f>+'DATOS '!Z7</f>
        <v>-3.75</v>
      </c>
      <c r="D13" s="10">
        <f t="shared" ref="D13:D15" si="0">(36*9/5)+32</f>
        <v>96.8</v>
      </c>
      <c r="E13" s="10">
        <f t="shared" ref="E13:E15" si="1">(22*9/5)+32</f>
        <v>71.599999999999994</v>
      </c>
      <c r="F13" s="10">
        <v>0.83</v>
      </c>
      <c r="G13" s="10">
        <f>+'DATOS '!M11</f>
        <v>0.38759689922480617</v>
      </c>
    </row>
    <row r="14" spans="2:28" x14ac:dyDescent="0.25">
      <c r="B14" s="10">
        <v>3</v>
      </c>
      <c r="C14" s="10">
        <f>+'DATOS '!Z8</f>
        <v>-3.75</v>
      </c>
      <c r="D14" s="10">
        <f t="shared" si="0"/>
        <v>96.8</v>
      </c>
      <c r="E14" s="10">
        <f t="shared" si="1"/>
        <v>71.599999999999994</v>
      </c>
      <c r="F14" s="10">
        <v>0.83</v>
      </c>
      <c r="G14" s="10">
        <f>+'DATOS '!M6</f>
        <v>0.30864197530864196</v>
      </c>
    </row>
    <row r="15" spans="2:28" x14ac:dyDescent="0.25">
      <c r="B15" s="10">
        <v>4</v>
      </c>
      <c r="C15" s="10">
        <f>+'DATOS '!Z9</f>
        <v>1.375</v>
      </c>
      <c r="D15" s="10">
        <f t="shared" si="0"/>
        <v>96.8</v>
      </c>
      <c r="E15" s="10">
        <f t="shared" si="1"/>
        <v>71.599999999999994</v>
      </c>
      <c r="F15" s="10">
        <v>0.83</v>
      </c>
      <c r="G15" s="10">
        <f>+'DATOS '!M6</f>
        <v>0.30864197530864196</v>
      </c>
    </row>
    <row r="17" spans="2:28" x14ac:dyDescent="0.25">
      <c r="B17" s="17" t="s">
        <v>39</v>
      </c>
      <c r="C17" s="18"/>
      <c r="D17" s="19"/>
      <c r="E17" s="17" t="s">
        <v>48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</row>
    <row r="18" spans="2:28" x14ac:dyDescent="0.25">
      <c r="B18" s="20" t="s">
        <v>28</v>
      </c>
      <c r="C18" s="21" t="s">
        <v>41</v>
      </c>
      <c r="D18" s="22" t="s">
        <v>42</v>
      </c>
      <c r="E18" s="23">
        <v>4.1666666666666664E-2</v>
      </c>
      <c r="F18" s="24">
        <v>8.3333333333333301E-2</v>
      </c>
      <c r="G18" s="24">
        <v>0.125</v>
      </c>
      <c r="H18" s="24">
        <v>0.16666666666666699</v>
      </c>
      <c r="I18" s="24">
        <v>0.20833333333333301</v>
      </c>
      <c r="J18" s="24">
        <v>0.25</v>
      </c>
      <c r="K18" s="24">
        <v>0.29166666666666702</v>
      </c>
      <c r="L18" s="24">
        <v>0.33333333333333298</v>
      </c>
      <c r="M18" s="24">
        <v>0.375</v>
      </c>
      <c r="N18" s="24">
        <v>0.41666666666666702</v>
      </c>
      <c r="O18" s="24">
        <v>0.45833333333333298</v>
      </c>
      <c r="P18" s="24">
        <v>0.5</v>
      </c>
      <c r="Q18" s="24">
        <v>0.54166666666666696</v>
      </c>
      <c r="R18" s="24">
        <v>0.58333333333333304</v>
      </c>
      <c r="S18" s="24">
        <v>0.625</v>
      </c>
      <c r="T18" s="24">
        <v>0.66666666666666696</v>
      </c>
      <c r="U18" s="24">
        <v>0.70833333333333304</v>
      </c>
      <c r="V18" s="24">
        <v>0.75</v>
      </c>
      <c r="W18" s="24">
        <v>0.79166666666666696</v>
      </c>
      <c r="X18" s="24">
        <v>0.83333333333333304</v>
      </c>
      <c r="Y18" s="24">
        <v>0.875</v>
      </c>
      <c r="Z18" s="24">
        <v>0.91666666666666696</v>
      </c>
      <c r="AA18" s="24">
        <v>0.95833333333333304</v>
      </c>
      <c r="AB18" s="25">
        <v>1</v>
      </c>
    </row>
    <row r="19" spans="2:28" x14ac:dyDescent="0.25">
      <c r="B19" s="10">
        <v>1</v>
      </c>
      <c r="C19" s="41">
        <f>((1.1*2.78)*10.76)</f>
        <v>32.90408</v>
      </c>
      <c r="D19" s="12" t="s">
        <v>33</v>
      </c>
      <c r="E19" s="41">
        <f>((E4+$C12)*$F12+(78-$E12)+($D12-85))</f>
        <v>35.941250000000004</v>
      </c>
      <c r="F19" s="41">
        <f t="shared" ref="F19:AB22" si="2">((F4+$C12)*$F12+(78-$E12)+($D12-85))</f>
        <v>33.451250000000002</v>
      </c>
      <c r="G19" s="41">
        <f t="shared" si="2"/>
        <v>31.791250000000002</v>
      </c>
      <c r="H19" s="41">
        <f t="shared" si="2"/>
        <v>30.131250000000001</v>
      </c>
      <c r="I19" s="41">
        <f t="shared" si="2"/>
        <v>28.471250000000005</v>
      </c>
      <c r="J19" s="41">
        <f t="shared" si="2"/>
        <v>27.641250000000003</v>
      </c>
      <c r="K19" s="41">
        <f t="shared" si="2"/>
        <v>25.981250000000003</v>
      </c>
      <c r="L19" s="41">
        <f t="shared" si="2"/>
        <v>25.981250000000003</v>
      </c>
      <c r="M19" s="41">
        <f t="shared" si="2"/>
        <v>27.641250000000003</v>
      </c>
      <c r="N19" s="41">
        <f t="shared" si="2"/>
        <v>30.131250000000001</v>
      </c>
      <c r="O19" s="41">
        <f t="shared" si="2"/>
        <v>33.451250000000002</v>
      </c>
      <c r="P19" s="41">
        <f t="shared" si="2"/>
        <v>37.60125</v>
      </c>
      <c r="Q19" s="41">
        <f t="shared" si="2"/>
        <v>40.921250000000001</v>
      </c>
      <c r="R19" s="41">
        <f t="shared" si="2"/>
        <v>43.411250000000003</v>
      </c>
      <c r="S19" s="41">
        <f t="shared" si="2"/>
        <v>45.071250000000006</v>
      </c>
      <c r="T19" s="41">
        <f t="shared" si="2"/>
        <v>45.901250000000005</v>
      </c>
      <c r="U19" s="41">
        <f t="shared" si="2"/>
        <v>45.901250000000005</v>
      </c>
      <c r="V19" s="41">
        <f t="shared" si="2"/>
        <v>45.901250000000005</v>
      </c>
      <c r="W19" s="41">
        <f t="shared" si="2"/>
        <v>45.071250000000006</v>
      </c>
      <c r="X19" s="41">
        <f t="shared" si="2"/>
        <v>44.241250000000001</v>
      </c>
      <c r="Y19" s="41">
        <f t="shared" si="2"/>
        <v>42.581249999999997</v>
      </c>
      <c r="Z19" s="41">
        <f t="shared" si="2"/>
        <v>40.921250000000001</v>
      </c>
      <c r="AA19" s="41">
        <f t="shared" si="2"/>
        <v>39.261250000000004</v>
      </c>
      <c r="AB19" s="41">
        <f t="shared" si="2"/>
        <v>37.60125</v>
      </c>
    </row>
    <row r="20" spans="2:28" x14ac:dyDescent="0.25">
      <c r="B20" s="10">
        <v>2</v>
      </c>
      <c r="C20" s="41">
        <f>((3.02*2.78)*10.76)</f>
        <v>90.336655999999991</v>
      </c>
      <c r="D20" s="12" t="s">
        <v>29</v>
      </c>
      <c r="E20" s="41">
        <f>((E5+$C13)*$F13+(78-$E13)+($D13-85))</f>
        <v>29.197500000000002</v>
      </c>
      <c r="F20" s="41">
        <f>((F5+$C13)*$F13+(78-$E13)+($D13-85))</f>
        <v>27.537500000000001</v>
      </c>
      <c r="G20" s="41">
        <f t="shared" si="2"/>
        <v>25.877500000000001</v>
      </c>
      <c r="H20" s="41">
        <f t="shared" si="2"/>
        <v>24.217500000000001</v>
      </c>
      <c r="I20" s="41">
        <f>((I5+$C13)*$F13+(78-$E13)+($D13-85))</f>
        <v>23.387500000000003</v>
      </c>
      <c r="J20" s="41">
        <f t="shared" si="2"/>
        <v>21.727500000000003</v>
      </c>
      <c r="K20" s="41">
        <f t="shared" si="2"/>
        <v>20.897500000000001</v>
      </c>
      <c r="L20" s="41">
        <f t="shared" si="2"/>
        <v>21.727500000000003</v>
      </c>
      <c r="M20" s="41">
        <f t="shared" si="2"/>
        <v>23.387500000000003</v>
      </c>
      <c r="N20" s="41">
        <f t="shared" si="2"/>
        <v>26.707500000000003</v>
      </c>
      <c r="O20" s="41">
        <f t="shared" si="2"/>
        <v>29.197500000000002</v>
      </c>
      <c r="P20" s="41">
        <f t="shared" si="2"/>
        <v>31.6875</v>
      </c>
      <c r="Q20" s="41">
        <f t="shared" si="2"/>
        <v>33.347500000000004</v>
      </c>
      <c r="R20" s="41">
        <f t="shared" si="2"/>
        <v>34.177500000000002</v>
      </c>
      <c r="S20" s="41">
        <f t="shared" si="2"/>
        <v>34.177500000000002</v>
      </c>
      <c r="T20" s="41">
        <f t="shared" si="2"/>
        <v>35.0075</v>
      </c>
      <c r="U20" s="41">
        <f t="shared" si="2"/>
        <v>35.0075</v>
      </c>
      <c r="V20" s="41">
        <f t="shared" si="2"/>
        <v>35.837500000000006</v>
      </c>
      <c r="W20" s="41">
        <f t="shared" si="2"/>
        <v>35.837500000000006</v>
      </c>
      <c r="X20" s="41">
        <f t="shared" si="2"/>
        <v>35.0075</v>
      </c>
      <c r="Y20" s="41">
        <f t="shared" si="2"/>
        <v>34.177500000000002</v>
      </c>
      <c r="Z20" s="41">
        <f t="shared" si="2"/>
        <v>33.347500000000004</v>
      </c>
      <c r="AA20" s="41">
        <f t="shared" si="2"/>
        <v>31.6875</v>
      </c>
      <c r="AB20" s="41">
        <f t="shared" si="2"/>
        <v>30.027500000000003</v>
      </c>
    </row>
    <row r="21" spans="2:28" x14ac:dyDescent="0.25">
      <c r="B21" s="10">
        <v>3</v>
      </c>
      <c r="C21" s="41">
        <f>((3.3*2.78)*10.76)</f>
        <v>98.712239999999994</v>
      </c>
      <c r="D21" s="12" t="s">
        <v>30</v>
      </c>
      <c r="E21" s="41">
        <f>((E6+$C14)*$F14+(78-$E14)+($D14-85))</f>
        <v>35.837500000000006</v>
      </c>
      <c r="F21" s="41">
        <f t="shared" si="2"/>
        <v>33.347500000000004</v>
      </c>
      <c r="G21" s="41">
        <f t="shared" si="2"/>
        <v>30.857500000000002</v>
      </c>
      <c r="H21" s="41">
        <f t="shared" si="2"/>
        <v>29.197500000000002</v>
      </c>
      <c r="I21" s="41">
        <f t="shared" si="2"/>
        <v>26.707500000000003</v>
      </c>
      <c r="J21" s="41">
        <f t="shared" si="2"/>
        <v>25.047500000000003</v>
      </c>
      <c r="K21" s="41">
        <f t="shared" si="2"/>
        <v>23.387500000000003</v>
      </c>
      <c r="L21" s="41">
        <f t="shared" si="2"/>
        <v>22.557500000000005</v>
      </c>
      <c r="M21" s="41">
        <f t="shared" si="2"/>
        <v>21.727500000000003</v>
      </c>
      <c r="N21" s="41">
        <f t="shared" si="2"/>
        <v>20.897500000000001</v>
      </c>
      <c r="O21" s="41">
        <f t="shared" si="2"/>
        <v>20.897500000000001</v>
      </c>
      <c r="P21" s="41">
        <f t="shared" si="2"/>
        <v>21.727500000000003</v>
      </c>
      <c r="Q21" s="41">
        <f t="shared" si="2"/>
        <v>22.557500000000005</v>
      </c>
      <c r="R21" s="41">
        <f t="shared" si="2"/>
        <v>23.387500000000003</v>
      </c>
      <c r="S21" s="41">
        <f t="shared" si="2"/>
        <v>25.047500000000003</v>
      </c>
      <c r="T21" s="41">
        <f t="shared" si="2"/>
        <v>26.707500000000003</v>
      </c>
      <c r="U21" s="41">
        <f t="shared" si="2"/>
        <v>30.027500000000003</v>
      </c>
      <c r="V21" s="41">
        <f t="shared" si="2"/>
        <v>33.347500000000004</v>
      </c>
      <c r="W21" s="41">
        <f t="shared" si="2"/>
        <v>37.497500000000002</v>
      </c>
      <c r="X21" s="41">
        <f t="shared" si="2"/>
        <v>40.817500000000003</v>
      </c>
      <c r="Y21" s="41">
        <f t="shared" si="2"/>
        <v>41.647500000000001</v>
      </c>
      <c r="Z21" s="41">
        <f t="shared" si="2"/>
        <v>41.647500000000001</v>
      </c>
      <c r="AA21" s="41">
        <f t="shared" si="2"/>
        <v>39.987499999999997</v>
      </c>
      <c r="AB21" s="41">
        <f t="shared" si="2"/>
        <v>37.497500000000002</v>
      </c>
    </row>
    <row r="22" spans="2:28" x14ac:dyDescent="0.25">
      <c r="B22" s="10">
        <v>4</v>
      </c>
      <c r="C22" s="41">
        <f>((4.05*2.78)*10.76)</f>
        <v>121.14683999999998</v>
      </c>
      <c r="D22" s="12" t="s">
        <v>86</v>
      </c>
      <c r="E22" s="41">
        <f>((E7+$C15)*$F15+(78-$E15)+($D15-85))</f>
        <v>42.581249999999997</v>
      </c>
      <c r="F22" s="41">
        <f t="shared" si="2"/>
        <v>40.091250000000002</v>
      </c>
      <c r="G22" s="41">
        <f t="shared" si="2"/>
        <v>37.60125</v>
      </c>
      <c r="H22" s="41">
        <f t="shared" si="2"/>
        <v>35.111249999999998</v>
      </c>
      <c r="I22" s="41">
        <f t="shared" si="2"/>
        <v>32.621250000000003</v>
      </c>
      <c r="J22" s="41">
        <f t="shared" si="2"/>
        <v>30.96125</v>
      </c>
      <c r="K22" s="41">
        <f t="shared" si="2"/>
        <v>29.301250000000003</v>
      </c>
      <c r="L22" s="41">
        <f t="shared" si="2"/>
        <v>27.641250000000003</v>
      </c>
      <c r="M22" s="41">
        <f t="shared" si="2"/>
        <v>26.811250000000001</v>
      </c>
      <c r="N22" s="41">
        <f t="shared" si="2"/>
        <v>25.981250000000003</v>
      </c>
      <c r="O22" s="41">
        <f t="shared" si="2"/>
        <v>25.981250000000003</v>
      </c>
      <c r="P22" s="41">
        <f t="shared" si="2"/>
        <v>25.981250000000003</v>
      </c>
      <c r="Q22" s="41">
        <f t="shared" si="2"/>
        <v>27.641250000000003</v>
      </c>
      <c r="R22" s="41">
        <f t="shared" si="2"/>
        <v>29.301250000000003</v>
      </c>
      <c r="S22" s="41">
        <f t="shared" si="2"/>
        <v>32.621250000000003</v>
      </c>
      <c r="T22" s="41">
        <f t="shared" si="2"/>
        <v>36.771250000000002</v>
      </c>
      <c r="U22" s="41">
        <f t="shared" si="2"/>
        <v>41.751249999999999</v>
      </c>
      <c r="V22" s="41">
        <f t="shared" si="2"/>
        <v>45.901250000000005</v>
      </c>
      <c r="W22" s="41">
        <f t="shared" si="2"/>
        <v>49.221249999999998</v>
      </c>
      <c r="X22" s="41">
        <f t="shared" si="2"/>
        <v>50.881250000000001</v>
      </c>
      <c r="Y22" s="41">
        <f t="shared" si="2"/>
        <v>50.881250000000001</v>
      </c>
      <c r="Z22" s="41">
        <f t="shared" si="2"/>
        <v>50.051249999999996</v>
      </c>
      <c r="AA22" s="41">
        <f t="shared" si="2"/>
        <v>47.561250000000001</v>
      </c>
      <c r="AB22" s="41">
        <f t="shared" si="2"/>
        <v>45.071250000000006</v>
      </c>
    </row>
    <row r="24" spans="2:28" x14ac:dyDescent="0.25">
      <c r="B24" s="17" t="s">
        <v>49</v>
      </c>
      <c r="C24" s="18"/>
      <c r="D24" s="19"/>
      <c r="E24" s="17" t="s">
        <v>50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</row>
    <row r="25" spans="2:28" x14ac:dyDescent="0.25">
      <c r="B25" s="43" t="s">
        <v>51</v>
      </c>
      <c r="C25" s="43" t="s">
        <v>41</v>
      </c>
      <c r="D25" s="43" t="s">
        <v>42</v>
      </c>
      <c r="E25" s="23">
        <v>4.1666666666666664E-2</v>
      </c>
      <c r="F25" s="24">
        <v>8.3333333333333301E-2</v>
      </c>
      <c r="G25" s="24">
        <v>0.125</v>
      </c>
      <c r="H25" s="24">
        <v>0.16666666666666699</v>
      </c>
      <c r="I25" s="24">
        <v>0.20833333333333301</v>
      </c>
      <c r="J25" s="24">
        <v>0.25</v>
      </c>
      <c r="K25" s="24">
        <v>0.29166666666666702</v>
      </c>
      <c r="L25" s="24">
        <v>0.33333333333333298</v>
      </c>
      <c r="M25" s="24">
        <v>0.375</v>
      </c>
      <c r="N25" s="24">
        <v>0.41666666666666702</v>
      </c>
      <c r="O25" s="24">
        <v>0.45833333333333298</v>
      </c>
      <c r="P25" s="24">
        <v>0.5</v>
      </c>
      <c r="Q25" s="24">
        <v>0.54166666666666696</v>
      </c>
      <c r="R25" s="24">
        <v>0.58333333333333304</v>
      </c>
      <c r="S25" s="24">
        <v>0.625</v>
      </c>
      <c r="T25" s="24">
        <v>0.66666666666666696</v>
      </c>
      <c r="U25" s="24">
        <v>0.70833333333333304</v>
      </c>
      <c r="V25" s="24">
        <v>0.75</v>
      </c>
      <c r="W25" s="24">
        <v>0.79166666666666696</v>
      </c>
      <c r="X25" s="24">
        <v>0.83333333333333304</v>
      </c>
      <c r="Y25" s="24">
        <v>0.875</v>
      </c>
      <c r="Z25" s="24">
        <v>0.91666666666666696</v>
      </c>
      <c r="AA25" s="24">
        <v>0.95833333333333304</v>
      </c>
      <c r="AB25" s="25">
        <v>1</v>
      </c>
    </row>
    <row r="26" spans="2:28" x14ac:dyDescent="0.25">
      <c r="B26" s="10">
        <v>1</v>
      </c>
      <c r="C26" s="2">
        <f>((1.54*2.26)*10.76)</f>
        <v>37.449103999999998</v>
      </c>
      <c r="D26" s="10" t="s">
        <v>52</v>
      </c>
      <c r="E26" s="10">
        <v>1</v>
      </c>
      <c r="F26" s="10">
        <v>0</v>
      </c>
      <c r="G26" s="10">
        <v>-1</v>
      </c>
      <c r="H26" s="10">
        <v>-2</v>
      </c>
      <c r="I26" s="10">
        <v>-2</v>
      </c>
      <c r="J26" s="10">
        <v>-2</v>
      </c>
      <c r="K26" s="10">
        <v>-2</v>
      </c>
      <c r="L26" s="10">
        <v>0</v>
      </c>
      <c r="M26" s="10">
        <v>2</v>
      </c>
      <c r="N26" s="10">
        <v>4</v>
      </c>
      <c r="O26" s="10">
        <v>7</v>
      </c>
      <c r="P26" s="10">
        <v>9</v>
      </c>
      <c r="Q26" s="10">
        <v>12</v>
      </c>
      <c r="R26" s="10">
        <v>13</v>
      </c>
      <c r="S26" s="10">
        <v>14</v>
      </c>
      <c r="T26" s="10">
        <v>14</v>
      </c>
      <c r="U26" s="10">
        <v>13</v>
      </c>
      <c r="V26" s="10">
        <v>12</v>
      </c>
      <c r="W26" s="10">
        <v>10</v>
      </c>
      <c r="X26" s="10">
        <v>8</v>
      </c>
      <c r="Y26" s="10">
        <v>6</v>
      </c>
      <c r="Z26" s="10">
        <v>4</v>
      </c>
      <c r="AA26" s="10">
        <v>3</v>
      </c>
      <c r="AB26" s="10">
        <v>2</v>
      </c>
    </row>
    <row r="28" spans="2:28" x14ac:dyDescent="0.25">
      <c r="B28" s="44" t="s">
        <v>53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2:28" x14ac:dyDescent="0.25">
      <c r="B29" s="45" t="s">
        <v>54</v>
      </c>
      <c r="C29" s="45"/>
      <c r="D29" s="45"/>
      <c r="E29" s="10">
        <v>0.09</v>
      </c>
      <c r="F29" s="10">
        <v>0.08</v>
      </c>
      <c r="G29" s="10">
        <v>7.0000000000000007E-2</v>
      </c>
      <c r="H29" s="10">
        <v>0.06</v>
      </c>
      <c r="I29" s="10">
        <v>0.05</v>
      </c>
      <c r="J29" s="10">
        <v>0.14000000000000001</v>
      </c>
      <c r="K29" s="10">
        <v>0.26</v>
      </c>
      <c r="L29" s="10">
        <v>0.38</v>
      </c>
      <c r="M29" s="10">
        <v>0.48</v>
      </c>
      <c r="N29" s="10">
        <v>0.54</v>
      </c>
      <c r="O29" s="10">
        <v>0.56000000000000005</v>
      </c>
      <c r="P29" s="10">
        <v>0.51</v>
      </c>
      <c r="Q29" s="10">
        <v>0.45</v>
      </c>
      <c r="R29" s="10">
        <v>0.4</v>
      </c>
      <c r="S29" s="10">
        <v>0.36</v>
      </c>
      <c r="T29" s="10">
        <v>0.33</v>
      </c>
      <c r="U29" s="10">
        <v>0.28999999999999998</v>
      </c>
      <c r="V29" s="10">
        <v>0.25</v>
      </c>
      <c r="W29" s="10">
        <v>0.21</v>
      </c>
      <c r="X29" s="10">
        <v>0.18</v>
      </c>
      <c r="Y29" s="10">
        <v>0.16</v>
      </c>
      <c r="Z29" s="10">
        <v>0.14000000000000001</v>
      </c>
      <c r="AA29" s="10">
        <v>0.12</v>
      </c>
      <c r="AB29" s="10">
        <v>0.1</v>
      </c>
    </row>
    <row r="30" spans="2:28" x14ac:dyDescent="0.25">
      <c r="B30" s="46" t="s">
        <v>88</v>
      </c>
      <c r="C30" s="46"/>
      <c r="D30" s="46"/>
      <c r="E30" s="47">
        <f>+'DATOS '!Z11</f>
        <v>217</v>
      </c>
    </row>
    <row r="31" spans="2:28" x14ac:dyDescent="0.25">
      <c r="B31" s="46" t="s">
        <v>55</v>
      </c>
      <c r="C31" s="46"/>
      <c r="D31" s="46"/>
      <c r="E31" s="47">
        <v>0.98</v>
      </c>
    </row>
    <row r="32" spans="2:28" x14ac:dyDescent="0.25">
      <c r="B32" s="48" t="s">
        <v>56</v>
      </c>
      <c r="C32" s="48"/>
      <c r="D32" s="48"/>
      <c r="E32" s="47">
        <v>0.75</v>
      </c>
    </row>
    <row r="34" spans="2:28" x14ac:dyDescent="0.25">
      <c r="B34" s="49" t="s">
        <v>39</v>
      </c>
      <c r="C34" s="50"/>
      <c r="D34" s="51"/>
      <c r="E34" s="29" t="s">
        <v>58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2:28" x14ac:dyDescent="0.25">
      <c r="B35" s="52" t="s">
        <v>28</v>
      </c>
      <c r="C35" s="53" t="s">
        <v>41</v>
      </c>
      <c r="D35" s="54" t="s">
        <v>42</v>
      </c>
      <c r="E35" s="55">
        <v>4.1666666666666664E-2</v>
      </c>
      <c r="F35" s="56">
        <v>8.3333333333333301E-2</v>
      </c>
      <c r="G35" s="56">
        <v>0.125</v>
      </c>
      <c r="H35" s="56">
        <v>0.16666666666666699</v>
      </c>
      <c r="I35" s="56">
        <v>0.20833333333333301</v>
      </c>
      <c r="J35" s="56">
        <v>0.25</v>
      </c>
      <c r="K35" s="56">
        <v>0.29166666666666702</v>
      </c>
      <c r="L35" s="56">
        <v>0.33333333333333298</v>
      </c>
      <c r="M35" s="56">
        <v>0.375</v>
      </c>
      <c r="N35" s="56">
        <v>0.41666666666666702</v>
      </c>
      <c r="O35" s="56">
        <v>0.45833333333333298</v>
      </c>
      <c r="P35" s="56">
        <v>0.5</v>
      </c>
      <c r="Q35" s="56">
        <v>0.54166666666666696</v>
      </c>
      <c r="R35" s="56">
        <v>0.58333333333333304</v>
      </c>
      <c r="S35" s="56">
        <v>0.625</v>
      </c>
      <c r="T35" s="56">
        <v>0.66666666666666696</v>
      </c>
      <c r="U35" s="56">
        <v>0.70833333333333304</v>
      </c>
      <c r="V35" s="56">
        <v>0.75</v>
      </c>
      <c r="W35" s="56">
        <v>0.79166666666666696</v>
      </c>
      <c r="X35" s="56">
        <v>0.83333333333333304</v>
      </c>
      <c r="Y35" s="56">
        <v>0.875</v>
      </c>
      <c r="Z35" s="56">
        <v>0.91666666666666696</v>
      </c>
      <c r="AA35" s="56">
        <v>0.95833333333333304</v>
      </c>
      <c r="AB35" s="57">
        <v>1</v>
      </c>
    </row>
    <row r="36" spans="2:28" x14ac:dyDescent="0.25">
      <c r="B36" s="10">
        <v>1</v>
      </c>
      <c r="C36" s="41">
        <f>((1.1*2.78)*10.76)</f>
        <v>32.90408</v>
      </c>
      <c r="D36" s="12" t="s">
        <v>33</v>
      </c>
      <c r="E36" s="41">
        <f>($G12*$C36*E19)</f>
        <v>458.3774284108527</v>
      </c>
      <c r="F36" s="41">
        <f t="shared" ref="F36:AB39" si="3">($G12*$C36*F19)</f>
        <v>426.62116515503874</v>
      </c>
      <c r="G36" s="41">
        <f t="shared" si="3"/>
        <v>405.4503229844961</v>
      </c>
      <c r="H36" s="41">
        <f t="shared" si="3"/>
        <v>384.27948081395346</v>
      </c>
      <c r="I36" s="41">
        <f t="shared" si="3"/>
        <v>363.10863864341087</v>
      </c>
      <c r="J36" s="41">
        <f t="shared" si="3"/>
        <v>352.52321755813955</v>
      </c>
      <c r="K36" s="41">
        <f t="shared" si="3"/>
        <v>331.35237538759691</v>
      </c>
      <c r="L36" s="41">
        <f t="shared" si="3"/>
        <v>331.35237538759691</v>
      </c>
      <c r="M36" s="41">
        <f t="shared" si="3"/>
        <v>352.52321755813955</v>
      </c>
      <c r="N36" s="41">
        <f>($G12*$C36*N19)</f>
        <v>384.27948081395346</v>
      </c>
      <c r="O36" s="41">
        <f>($G12*$C36*O19)</f>
        <v>426.62116515503874</v>
      </c>
      <c r="P36" s="41">
        <f t="shared" si="3"/>
        <v>479.54827058139529</v>
      </c>
      <c r="Q36" s="41">
        <f t="shared" si="3"/>
        <v>521.88995492248057</v>
      </c>
      <c r="R36" s="41">
        <f t="shared" si="3"/>
        <v>553.64621817829459</v>
      </c>
      <c r="S36" s="41">
        <f t="shared" si="3"/>
        <v>574.81706034883723</v>
      </c>
      <c r="T36" s="41">
        <f t="shared" si="3"/>
        <v>585.40248143410849</v>
      </c>
      <c r="U36" s="41">
        <f t="shared" si="3"/>
        <v>585.40248143410849</v>
      </c>
      <c r="V36" s="41">
        <f t="shared" si="3"/>
        <v>585.40248143410849</v>
      </c>
      <c r="W36" s="41">
        <f t="shared" si="3"/>
        <v>574.81706034883723</v>
      </c>
      <c r="X36" s="41">
        <f t="shared" si="3"/>
        <v>564.23163926356585</v>
      </c>
      <c r="Y36" s="41">
        <f t="shared" si="3"/>
        <v>543.06079709302321</v>
      </c>
      <c r="Z36" s="41">
        <f t="shared" si="3"/>
        <v>521.88995492248057</v>
      </c>
      <c r="AA36" s="41">
        <f t="shared" si="3"/>
        <v>500.71911275193798</v>
      </c>
      <c r="AB36" s="41">
        <f t="shared" si="3"/>
        <v>479.54827058139529</v>
      </c>
    </row>
    <row r="37" spans="2:28" x14ac:dyDescent="0.25">
      <c r="B37" s="10">
        <v>2</v>
      </c>
      <c r="C37" s="41">
        <f>((3.02*2.78)*10.76)</f>
        <v>90.336655999999991</v>
      </c>
      <c r="D37" s="12" t="s">
        <v>29</v>
      </c>
      <c r="E37" s="41">
        <f>($G13*$C37*E20)</f>
        <v>1022.3273308372093</v>
      </c>
      <c r="F37" s="41">
        <f t="shared" si="3"/>
        <v>964.20374596899217</v>
      </c>
      <c r="G37" s="41">
        <f t="shared" si="3"/>
        <v>906.08016110077517</v>
      </c>
      <c r="H37" s="41">
        <f t="shared" si="3"/>
        <v>847.95657623255806</v>
      </c>
      <c r="I37" s="41">
        <f t="shared" si="3"/>
        <v>818.89478379844968</v>
      </c>
      <c r="J37" s="41">
        <f t="shared" si="3"/>
        <v>760.77119893023257</v>
      </c>
      <c r="K37" s="41">
        <f t="shared" si="3"/>
        <v>731.70940649612396</v>
      </c>
      <c r="L37" s="41">
        <f t="shared" si="3"/>
        <v>760.77119893023257</v>
      </c>
      <c r="M37" s="41">
        <f t="shared" si="3"/>
        <v>818.89478379844968</v>
      </c>
      <c r="N37" s="41">
        <f t="shared" si="3"/>
        <v>935.14195353488378</v>
      </c>
      <c r="O37" s="41">
        <f t="shared" si="3"/>
        <v>1022.3273308372093</v>
      </c>
      <c r="P37" s="41">
        <f t="shared" si="3"/>
        <v>1109.5127081395349</v>
      </c>
      <c r="Q37" s="41">
        <f t="shared" si="3"/>
        <v>1167.6362930077519</v>
      </c>
      <c r="R37" s="41">
        <f t="shared" si="3"/>
        <v>1196.6980854418605</v>
      </c>
      <c r="S37" s="41">
        <f t="shared" si="3"/>
        <v>1196.6980854418605</v>
      </c>
      <c r="T37" s="41">
        <f t="shared" si="3"/>
        <v>1225.7598778759689</v>
      </c>
      <c r="U37" s="41">
        <f t="shared" si="3"/>
        <v>1225.7598778759689</v>
      </c>
      <c r="V37" s="41">
        <f t="shared" si="3"/>
        <v>1254.8216703100777</v>
      </c>
      <c r="W37" s="41">
        <f t="shared" si="3"/>
        <v>1254.8216703100777</v>
      </c>
      <c r="X37" s="41">
        <f t="shared" si="3"/>
        <v>1225.7598778759689</v>
      </c>
      <c r="Y37" s="41">
        <f t="shared" si="3"/>
        <v>1196.6980854418605</v>
      </c>
      <c r="Z37" s="41">
        <f t="shared" si="3"/>
        <v>1167.6362930077519</v>
      </c>
      <c r="AA37" s="41">
        <f t="shared" si="3"/>
        <v>1109.5127081395349</v>
      </c>
      <c r="AB37" s="41">
        <f t="shared" si="3"/>
        <v>1051.3891232713179</v>
      </c>
    </row>
    <row r="38" spans="2:28" x14ac:dyDescent="0.25">
      <c r="B38" s="10">
        <v>3</v>
      </c>
      <c r="C38" s="41">
        <f>((3.3*2.78)*10.76)</f>
        <v>98.712239999999994</v>
      </c>
      <c r="D38" s="12" t="s">
        <v>30</v>
      </c>
      <c r="E38" s="41">
        <f>($G14*$C38*E21)</f>
        <v>1091.8518212962963</v>
      </c>
      <c r="F38" s="41">
        <f>($G14*$C38*F21)</f>
        <v>1015.9896368518519</v>
      </c>
      <c r="G38" s="41">
        <f t="shared" si="3"/>
        <v>940.1274524074073</v>
      </c>
      <c r="H38" s="41">
        <f t="shared" si="3"/>
        <v>889.55266277777764</v>
      </c>
      <c r="I38" s="41">
        <f t="shared" si="3"/>
        <v>813.69047833333332</v>
      </c>
      <c r="J38" s="41">
        <f t="shared" si="3"/>
        <v>763.11568870370365</v>
      </c>
      <c r="K38" s="41">
        <f t="shared" si="3"/>
        <v>712.5408990740741</v>
      </c>
      <c r="L38" s="41">
        <f t="shared" si="3"/>
        <v>687.25350425925933</v>
      </c>
      <c r="M38" s="41">
        <f t="shared" si="3"/>
        <v>661.96610944444444</v>
      </c>
      <c r="N38" s="41">
        <f t="shared" si="3"/>
        <v>636.67871462962955</v>
      </c>
      <c r="O38" s="41">
        <f t="shared" si="3"/>
        <v>636.67871462962955</v>
      </c>
      <c r="P38" s="41">
        <f t="shared" si="3"/>
        <v>661.96610944444444</v>
      </c>
      <c r="Q38" s="41">
        <f t="shared" si="3"/>
        <v>687.25350425925933</v>
      </c>
      <c r="R38" s="41">
        <f t="shared" si="3"/>
        <v>712.5408990740741</v>
      </c>
      <c r="S38" s="41">
        <f t="shared" si="3"/>
        <v>763.11568870370365</v>
      </c>
      <c r="T38" s="41">
        <f t="shared" si="3"/>
        <v>813.69047833333332</v>
      </c>
      <c r="U38" s="41">
        <f t="shared" si="3"/>
        <v>914.84005759259253</v>
      </c>
      <c r="V38" s="41">
        <f t="shared" si="3"/>
        <v>1015.9896368518519</v>
      </c>
      <c r="W38" s="41">
        <f t="shared" si="3"/>
        <v>1142.4266109259258</v>
      </c>
      <c r="X38" s="41">
        <f t="shared" si="3"/>
        <v>1243.5761901851852</v>
      </c>
      <c r="Y38" s="41">
        <f t="shared" si="3"/>
        <v>1268.8635849999998</v>
      </c>
      <c r="Z38" s="41">
        <f t="shared" si="3"/>
        <v>1268.8635849999998</v>
      </c>
      <c r="AA38" s="41">
        <f t="shared" si="3"/>
        <v>1218.2887953703701</v>
      </c>
      <c r="AB38" s="41">
        <f t="shared" si="3"/>
        <v>1142.4266109259258</v>
      </c>
    </row>
    <row r="39" spans="2:28" x14ac:dyDescent="0.25">
      <c r="B39" s="10">
        <v>4</v>
      </c>
      <c r="C39" s="41">
        <f>((4.05*2.78)*10.76)</f>
        <v>121.14683999999998</v>
      </c>
      <c r="D39" s="12" t="s">
        <v>86</v>
      </c>
      <c r="E39" s="41">
        <f>($G15*$C39*E22)</f>
        <v>1592.1555187499996</v>
      </c>
      <c r="F39" s="41">
        <f t="shared" si="3"/>
        <v>1499.0519287499997</v>
      </c>
      <c r="G39" s="41">
        <f t="shared" si="3"/>
        <v>1405.9483387499997</v>
      </c>
      <c r="H39" s="41">
        <f t="shared" si="3"/>
        <v>1312.8447487499996</v>
      </c>
      <c r="I39" s="41">
        <f t="shared" si="3"/>
        <v>1219.7411587499998</v>
      </c>
      <c r="J39" s="41">
        <f t="shared" si="3"/>
        <v>1157.6720987499998</v>
      </c>
      <c r="K39" s="41">
        <f t="shared" si="3"/>
        <v>1095.6030387499998</v>
      </c>
      <c r="L39" s="41">
        <f t="shared" si="3"/>
        <v>1033.53397875</v>
      </c>
      <c r="M39" s="41">
        <f t="shared" si="3"/>
        <v>1002.4994487499998</v>
      </c>
      <c r="N39" s="41">
        <f t="shared" si="3"/>
        <v>971.46491874999992</v>
      </c>
      <c r="O39" s="41">
        <f t="shared" si="3"/>
        <v>971.46491874999992</v>
      </c>
      <c r="P39" s="41">
        <f t="shared" si="3"/>
        <v>971.46491874999992</v>
      </c>
      <c r="Q39" s="41">
        <f t="shared" si="3"/>
        <v>1033.53397875</v>
      </c>
      <c r="R39" s="41">
        <f t="shared" si="3"/>
        <v>1095.6030387499998</v>
      </c>
      <c r="S39" s="41">
        <f t="shared" si="3"/>
        <v>1219.7411587499998</v>
      </c>
      <c r="T39" s="41">
        <f t="shared" si="3"/>
        <v>1374.9138087499998</v>
      </c>
      <c r="U39" s="41">
        <f t="shared" si="3"/>
        <v>1561.1209887499997</v>
      </c>
      <c r="V39" s="41">
        <f t="shared" si="3"/>
        <v>1716.2936387499997</v>
      </c>
      <c r="W39" s="41">
        <f t="shared" si="3"/>
        <v>1840.4317587499995</v>
      </c>
      <c r="X39" s="41">
        <f t="shared" si="3"/>
        <v>1902.5008187499996</v>
      </c>
      <c r="Y39" s="41">
        <f t="shared" si="3"/>
        <v>1902.5008187499996</v>
      </c>
      <c r="Z39" s="41">
        <f t="shared" si="3"/>
        <v>1871.4662887499994</v>
      </c>
      <c r="AA39" s="41">
        <f t="shared" si="3"/>
        <v>1778.3626987499997</v>
      </c>
      <c r="AB39" s="41">
        <f t="shared" si="3"/>
        <v>1685.2591087499998</v>
      </c>
    </row>
    <row r="40" spans="2:28" x14ac:dyDescent="0.25">
      <c r="C40" s="20" t="s">
        <v>47</v>
      </c>
      <c r="D40" s="21" t="s">
        <v>41</v>
      </c>
      <c r="E40" s="58" t="s">
        <v>59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2:28" x14ac:dyDescent="0.25">
      <c r="C41" s="33">
        <f>+'DATOS '!J15</f>
        <v>0.40322580645161293</v>
      </c>
      <c r="D41" s="33">
        <f>(3.3*4.05*10.76)</f>
        <v>143.80739999999997</v>
      </c>
      <c r="E41" s="41">
        <f>(($C41*$D41*($N11-$L11)))</f>
        <v>521.88169354838703</v>
      </c>
      <c r="F41" s="41">
        <f t="shared" ref="F41:AB41" si="4">(($C41*$D41*($N11-$L11)))</f>
        <v>521.88169354838703</v>
      </c>
      <c r="G41" s="41">
        <f t="shared" si="4"/>
        <v>521.88169354838703</v>
      </c>
      <c r="H41" s="41">
        <f t="shared" si="4"/>
        <v>521.88169354838703</v>
      </c>
      <c r="I41" s="41">
        <f t="shared" si="4"/>
        <v>521.88169354838703</v>
      </c>
      <c r="J41" s="41">
        <f t="shared" si="4"/>
        <v>521.88169354838703</v>
      </c>
      <c r="K41" s="41">
        <f t="shared" si="4"/>
        <v>521.88169354838703</v>
      </c>
      <c r="L41" s="41">
        <f t="shared" si="4"/>
        <v>521.88169354838703</v>
      </c>
      <c r="M41" s="41">
        <f t="shared" si="4"/>
        <v>521.88169354838703</v>
      </c>
      <c r="N41" s="41">
        <f t="shared" si="4"/>
        <v>521.88169354838703</v>
      </c>
      <c r="O41" s="41">
        <f t="shared" si="4"/>
        <v>521.88169354838703</v>
      </c>
      <c r="P41" s="41">
        <f t="shared" si="4"/>
        <v>521.88169354838703</v>
      </c>
      <c r="Q41" s="41">
        <f t="shared" si="4"/>
        <v>521.88169354838703</v>
      </c>
      <c r="R41" s="41">
        <f t="shared" si="4"/>
        <v>521.88169354838703</v>
      </c>
      <c r="S41" s="41">
        <f t="shared" si="4"/>
        <v>521.88169354838703</v>
      </c>
      <c r="T41" s="41">
        <f t="shared" si="4"/>
        <v>521.88169354838703</v>
      </c>
      <c r="U41" s="41">
        <f t="shared" si="4"/>
        <v>521.88169354838703</v>
      </c>
      <c r="V41" s="41">
        <f t="shared" si="4"/>
        <v>521.88169354838703</v>
      </c>
      <c r="W41" s="41">
        <f t="shared" si="4"/>
        <v>521.88169354838703</v>
      </c>
      <c r="X41" s="41">
        <f t="shared" si="4"/>
        <v>521.88169354838703</v>
      </c>
      <c r="Y41" s="41">
        <f t="shared" si="4"/>
        <v>521.88169354838703</v>
      </c>
      <c r="Z41" s="41">
        <f t="shared" si="4"/>
        <v>521.88169354838703</v>
      </c>
      <c r="AA41" s="41">
        <f t="shared" si="4"/>
        <v>521.88169354838703</v>
      </c>
      <c r="AB41" s="41">
        <f t="shared" si="4"/>
        <v>521.88169354838703</v>
      </c>
    </row>
    <row r="42" spans="2:28" x14ac:dyDescent="0.25">
      <c r="B42" s="59"/>
      <c r="C42" s="59"/>
      <c r="D42" s="59"/>
    </row>
    <row r="43" spans="2:28" x14ac:dyDescent="0.25">
      <c r="B43" s="59"/>
      <c r="C43" s="59"/>
      <c r="D43" s="59"/>
    </row>
    <row r="44" spans="2:28" x14ac:dyDescent="0.25">
      <c r="B44" s="43" t="s">
        <v>31</v>
      </c>
      <c r="C44" s="43" t="s">
        <v>41</v>
      </c>
      <c r="D44" s="43" t="s">
        <v>42</v>
      </c>
      <c r="E44" s="58" t="s">
        <v>60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2:28" x14ac:dyDescent="0.25">
      <c r="B45" s="10">
        <v>1</v>
      </c>
      <c r="C45" s="2">
        <f>((1.54*2.26)*10.76)</f>
        <v>37.449103999999998</v>
      </c>
      <c r="D45" s="10" t="s">
        <v>87</v>
      </c>
      <c r="E45" s="60">
        <f>($E32*$C45*E26)+($C45*$E31*$E30*E29)</f>
        <v>744.84020909759988</v>
      </c>
      <c r="F45" s="60">
        <f>($E32*$C45*F26)+($C45*$E31*$E30*F29)</f>
        <v>637.11411653120001</v>
      </c>
      <c r="G45" s="60">
        <f>($E32*$C45*G26)+($C45*$E31*$E30*G29)</f>
        <v>529.38802396480003</v>
      </c>
      <c r="H45" s="60">
        <f>($E32*$C45*H26)+($C45*$E31*$E30*H29)</f>
        <v>421.66193139839999</v>
      </c>
      <c r="I45" s="60">
        <f>($E32*$C45*I26)+($C45*$E31*$E30*I29)</f>
        <v>342.02266683200003</v>
      </c>
      <c r="J45" s="60">
        <f t="shared" ref="J45:AB45" si="5">($E32*$C45*J26)+($C45*$E31*$E30*J29)</f>
        <v>1058.7760479296001</v>
      </c>
      <c r="K45" s="60">
        <f t="shared" si="5"/>
        <v>2014.4472227264</v>
      </c>
      <c r="L45" s="60">
        <f t="shared" si="5"/>
        <v>3026.2920535232001</v>
      </c>
      <c r="M45" s="60">
        <f>($E32*$C45*M26)+($C45*$E31*$E30*M29)</f>
        <v>3878.8583551871998</v>
      </c>
      <c r="N45" s="60">
        <f t="shared" si="5"/>
        <v>4412.8675985855998</v>
      </c>
      <c r="O45" s="60">
        <f t="shared" si="5"/>
        <v>4656.4066117184002</v>
      </c>
      <c r="P45" s="60">
        <f>($E32*$C45*P26)+($C45*$E31*$E30*P29)</f>
        <v>4314.3839448864001</v>
      </c>
      <c r="Q45" s="60">
        <f t="shared" si="5"/>
        <v>3920.8088414879999</v>
      </c>
      <c r="R45" s="60">
        <f>($E32*$C45*R26)+($C45*$E31*$E30*R29)</f>
        <v>3550.6993466560002</v>
      </c>
      <c r="S45" s="60">
        <f t="shared" si="5"/>
        <v>3260.2291163903997</v>
      </c>
      <c r="T45" s="60">
        <f t="shared" si="5"/>
        <v>3021.3113226912001</v>
      </c>
      <c r="U45" s="60">
        <f t="shared" si="5"/>
        <v>2674.6674364255996</v>
      </c>
      <c r="V45" s="60">
        <f t="shared" si="5"/>
        <v>2328.02355016</v>
      </c>
      <c r="W45" s="60">
        <f t="shared" si="5"/>
        <v>1953.2928358943998</v>
      </c>
      <c r="X45" s="60">
        <f t="shared" si="5"/>
        <v>1658.2013861951998</v>
      </c>
      <c r="Y45" s="60">
        <f t="shared" si="5"/>
        <v>1442.7492010624001</v>
      </c>
      <c r="Z45" s="60">
        <f t="shared" si="5"/>
        <v>1227.2970159296001</v>
      </c>
      <c r="AA45" s="60">
        <f t="shared" si="5"/>
        <v>1039.9316587967999</v>
      </c>
      <c r="AB45" s="60">
        <f t="shared" si="5"/>
        <v>852.56630166400009</v>
      </c>
    </row>
    <row r="47" spans="2:28" x14ac:dyDescent="0.25">
      <c r="B47" s="61" t="s">
        <v>35</v>
      </c>
      <c r="C47" s="61" t="s">
        <v>61</v>
      </c>
      <c r="D47" s="43" t="s">
        <v>62</v>
      </c>
      <c r="E47" s="58" t="s">
        <v>63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2:28" x14ac:dyDescent="0.25">
      <c r="B48" s="10">
        <v>245</v>
      </c>
      <c r="C48" s="10">
        <v>155</v>
      </c>
      <c r="D48" s="10">
        <v>25</v>
      </c>
      <c r="E48" s="10">
        <f>($D48*$B48*1)+($D48*$C48)</f>
        <v>10000</v>
      </c>
      <c r="F48" s="10">
        <f t="shared" ref="F48:AB48" si="6">($D48*$B48*1)+($D48*$C48)</f>
        <v>10000</v>
      </c>
      <c r="G48" s="10">
        <f t="shared" si="6"/>
        <v>10000</v>
      </c>
      <c r="H48" s="10">
        <f t="shared" si="6"/>
        <v>10000</v>
      </c>
      <c r="I48" s="10">
        <f t="shared" si="6"/>
        <v>10000</v>
      </c>
      <c r="J48" s="10">
        <f t="shared" si="6"/>
        <v>10000</v>
      </c>
      <c r="K48" s="10">
        <f t="shared" si="6"/>
        <v>10000</v>
      </c>
      <c r="L48" s="10">
        <f t="shared" si="6"/>
        <v>10000</v>
      </c>
      <c r="M48" s="10">
        <f t="shared" si="6"/>
        <v>10000</v>
      </c>
      <c r="N48" s="10">
        <f t="shared" si="6"/>
        <v>10000</v>
      </c>
      <c r="O48" s="10">
        <f t="shared" si="6"/>
        <v>10000</v>
      </c>
      <c r="P48" s="10">
        <f t="shared" si="6"/>
        <v>10000</v>
      </c>
      <c r="Q48" s="10">
        <f t="shared" si="6"/>
        <v>10000</v>
      </c>
      <c r="R48" s="10">
        <f t="shared" si="6"/>
        <v>10000</v>
      </c>
      <c r="S48" s="10">
        <f t="shared" si="6"/>
        <v>10000</v>
      </c>
      <c r="T48" s="10">
        <f t="shared" si="6"/>
        <v>10000</v>
      </c>
      <c r="U48" s="10">
        <f t="shared" si="6"/>
        <v>10000</v>
      </c>
      <c r="V48" s="10">
        <f t="shared" si="6"/>
        <v>10000</v>
      </c>
      <c r="W48" s="10">
        <f t="shared" si="6"/>
        <v>10000</v>
      </c>
      <c r="X48" s="10">
        <f t="shared" si="6"/>
        <v>10000</v>
      </c>
      <c r="Y48" s="10">
        <f t="shared" si="6"/>
        <v>10000</v>
      </c>
      <c r="Z48" s="10">
        <f t="shared" si="6"/>
        <v>10000</v>
      </c>
      <c r="AA48" s="10">
        <f t="shared" si="6"/>
        <v>10000</v>
      </c>
      <c r="AB48" s="10">
        <f t="shared" si="6"/>
        <v>10000</v>
      </c>
    </row>
    <row r="49" spans="2:28" x14ac:dyDescent="0.25">
      <c r="B49" s="43" t="s">
        <v>64</v>
      </c>
      <c r="C49" s="43" t="s">
        <v>65</v>
      </c>
      <c r="D49" s="43" t="s">
        <v>66</v>
      </c>
      <c r="E49" s="58" t="s">
        <v>67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2:28" x14ac:dyDescent="0.25">
      <c r="B50" s="62">
        <v>32</v>
      </c>
      <c r="C50" s="10">
        <v>6</v>
      </c>
      <c r="D50" s="10">
        <v>3.41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f>(($B50*$D50)*$C50)*0.18</f>
        <v>117.8496</v>
      </c>
      <c r="M50" s="41">
        <f t="shared" ref="M50:X50" si="7">(($B50*$D50)*$C50)*0.18</f>
        <v>117.8496</v>
      </c>
      <c r="N50" s="41">
        <f t="shared" si="7"/>
        <v>117.8496</v>
      </c>
      <c r="O50" s="41">
        <f t="shared" si="7"/>
        <v>117.8496</v>
      </c>
      <c r="P50" s="41">
        <f t="shared" si="7"/>
        <v>117.8496</v>
      </c>
      <c r="Q50" s="41">
        <f t="shared" si="7"/>
        <v>117.8496</v>
      </c>
      <c r="R50" s="41">
        <f t="shared" si="7"/>
        <v>117.8496</v>
      </c>
      <c r="S50" s="41">
        <f t="shared" si="7"/>
        <v>117.8496</v>
      </c>
      <c r="T50" s="41">
        <f t="shared" si="7"/>
        <v>117.8496</v>
      </c>
      <c r="U50" s="41">
        <f t="shared" si="7"/>
        <v>117.8496</v>
      </c>
      <c r="V50" s="41">
        <f t="shared" si="7"/>
        <v>117.8496</v>
      </c>
      <c r="W50" s="41">
        <f t="shared" si="7"/>
        <v>117.8496</v>
      </c>
      <c r="X50" s="41">
        <f t="shared" si="7"/>
        <v>117.8496</v>
      </c>
      <c r="Y50" s="41">
        <v>0</v>
      </c>
      <c r="Z50" s="41">
        <v>0</v>
      </c>
      <c r="AA50" s="41">
        <v>0</v>
      </c>
      <c r="AB50" s="41">
        <v>0</v>
      </c>
    </row>
    <row r="51" spans="2:28" x14ac:dyDescent="0.25">
      <c r="E51" s="58" t="s">
        <v>68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2:28" x14ac:dyDescent="0.25">
      <c r="E52" s="42">
        <f>SUM(E36,E37,E38,E39,E41,E43,E45,E48,E50)/12000</f>
        <v>1.2859528334950288</v>
      </c>
      <c r="F52" s="42">
        <f t="shared" ref="F52:K52" si="8">SUM(F36:F39,F41,F45,F48)/12000</f>
        <v>1.2554051905671224</v>
      </c>
      <c r="G52" s="42">
        <f t="shared" si="8"/>
        <v>1.2257396660629889</v>
      </c>
      <c r="H52" s="42">
        <f t="shared" si="8"/>
        <v>1.1981814244600897</v>
      </c>
      <c r="I52" s="42">
        <f t="shared" si="8"/>
        <v>1.1732782849921317</v>
      </c>
      <c r="J52" s="42">
        <f t="shared" si="8"/>
        <v>1.2178949954516718</v>
      </c>
      <c r="K52" s="42">
        <f t="shared" si="8"/>
        <v>1.283961219665215</v>
      </c>
      <c r="L52" s="42">
        <f t="shared" ref="L52:X52" si="9">SUM(L36:L39,L41,L43,L45,L48,L50)/12000</f>
        <v>1.37324453369989</v>
      </c>
      <c r="M52" s="42">
        <f t="shared" si="9"/>
        <v>1.4462061006905518</v>
      </c>
      <c r="N52" s="42">
        <f t="shared" si="9"/>
        <v>1.4983469966552045</v>
      </c>
      <c r="O52" s="42">
        <f t="shared" si="9"/>
        <v>1.5294358362198888</v>
      </c>
      <c r="P52" s="42">
        <f t="shared" si="9"/>
        <v>1.5147172704458469</v>
      </c>
      <c r="Q52" s="42">
        <f t="shared" si="9"/>
        <v>1.4975711554979898</v>
      </c>
      <c r="R52" s="42">
        <f t="shared" si="9"/>
        <v>1.4790765734707181</v>
      </c>
      <c r="S52" s="42">
        <f t="shared" si="9"/>
        <v>1.4711943669319323</v>
      </c>
      <c r="T52" s="42">
        <f t="shared" si="9"/>
        <v>1.4717341052194166</v>
      </c>
      <c r="U52" s="42">
        <f t="shared" si="9"/>
        <v>1.4667935113022217</v>
      </c>
      <c r="V52" s="42">
        <f t="shared" si="9"/>
        <v>1.4616885225878689</v>
      </c>
      <c r="W52" s="42">
        <f t="shared" si="9"/>
        <v>1.4504601024814692</v>
      </c>
      <c r="X52" s="42">
        <f t="shared" si="9"/>
        <v>1.4361667671515257</v>
      </c>
      <c r="Y52" s="42">
        <f>SUM(Y36:Y39,Y41,Y45,Y48)/12000</f>
        <v>1.4063128484079725</v>
      </c>
      <c r="Z52" s="42">
        <f>SUM(Z36:Z39,Z41,Z45,Z48)/12000</f>
        <v>1.3815862359298516</v>
      </c>
      <c r="AA52" s="42">
        <f>SUM(AA36:AA39,AA41,AA45,AA48)/12000</f>
        <v>1.3473913889464191</v>
      </c>
      <c r="AB52" s="42">
        <f>SUM(AB36:AB39,AB41,AB45,AB48)/12000</f>
        <v>1.3110892590617522</v>
      </c>
    </row>
    <row r="54" spans="2:28" ht="15.75" thickBot="1" x14ac:dyDescent="0.3"/>
    <row r="55" spans="2:28" ht="15.75" thickBot="1" x14ac:dyDescent="0.3">
      <c r="V55" s="63" t="s">
        <v>85</v>
      </c>
      <c r="W55" s="64"/>
      <c r="X55" s="64"/>
      <c r="Y55" s="64"/>
      <c r="Z55" s="65">
        <f>SUM(E52:AB52)</f>
        <v>33.183429189394765</v>
      </c>
    </row>
  </sheetData>
  <sheetProtection algorithmName="SHA-512" hashValue="EO8FTLKfks5394gJtAZyPkVm+tubEWVlooHCly4S3NH4TYsPJoHOE1XocTNGWkkBXywU/e8Kx14t0Jk5VON5CA==" saltValue="NOGtRwox4ttJFANrnuHbhg==" spinCount="100000" sheet="1" objects="1" scenarios="1" selectLockedCells="1" selectUnlockedCells="1"/>
  <mergeCells count="26">
    <mergeCell ref="B2:D2"/>
    <mergeCell ref="E2:AB2"/>
    <mergeCell ref="B10:G10"/>
    <mergeCell ref="L10:M10"/>
    <mergeCell ref="N10:O10"/>
    <mergeCell ref="P10:T10"/>
    <mergeCell ref="B34:D34"/>
    <mergeCell ref="E34:AB34"/>
    <mergeCell ref="L11:M11"/>
    <mergeCell ref="N11:O11"/>
    <mergeCell ref="P11:T11"/>
    <mergeCell ref="B17:D17"/>
    <mergeCell ref="E17:AB17"/>
    <mergeCell ref="B24:D24"/>
    <mergeCell ref="E24:AB24"/>
    <mergeCell ref="B28:AB28"/>
    <mergeCell ref="B29:D29"/>
    <mergeCell ref="B30:D30"/>
    <mergeCell ref="B31:D31"/>
    <mergeCell ref="B32:D32"/>
    <mergeCell ref="V55:Y55"/>
    <mergeCell ref="E40:AB40"/>
    <mergeCell ref="E44:AB44"/>
    <mergeCell ref="E47:AB47"/>
    <mergeCell ref="E49:AB49"/>
    <mergeCell ref="E51:AB5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5"/>
  <sheetViews>
    <sheetView topLeftCell="A10" zoomScale="55" zoomScaleNormal="55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2" spans="2:28" x14ac:dyDescent="0.25">
      <c r="B2" s="17" t="s">
        <v>39</v>
      </c>
      <c r="C2" s="18"/>
      <c r="D2" s="19"/>
      <c r="E2" s="17" t="s">
        <v>40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2:28" x14ac:dyDescent="0.25">
      <c r="B3" s="20" t="s">
        <v>28</v>
      </c>
      <c r="C3" s="21" t="s">
        <v>41</v>
      </c>
      <c r="D3" s="22" t="s">
        <v>42</v>
      </c>
      <c r="E3" s="23">
        <v>4.1666666666666664E-2</v>
      </c>
      <c r="F3" s="24">
        <v>8.3333333333333301E-2</v>
      </c>
      <c r="G3" s="24">
        <v>0.125</v>
      </c>
      <c r="H3" s="24">
        <v>0.16666666666666699</v>
      </c>
      <c r="I3" s="24">
        <v>0.20833333333333301</v>
      </c>
      <c r="J3" s="24">
        <v>0.25</v>
      </c>
      <c r="K3" s="24">
        <v>0.29166666666666702</v>
      </c>
      <c r="L3" s="24">
        <v>0.33333333333333298</v>
      </c>
      <c r="M3" s="24">
        <v>0.375</v>
      </c>
      <c r="N3" s="24">
        <v>0.41666666666666702</v>
      </c>
      <c r="O3" s="24">
        <v>0.45833333333333298</v>
      </c>
      <c r="P3" s="24">
        <v>0.5</v>
      </c>
      <c r="Q3" s="24">
        <v>0.54166666666666696</v>
      </c>
      <c r="R3" s="24">
        <v>0.58333333333333304</v>
      </c>
      <c r="S3" s="24">
        <v>0.625</v>
      </c>
      <c r="T3" s="24">
        <v>0.66666666666666696</v>
      </c>
      <c r="U3" s="24">
        <v>0.70833333333333304</v>
      </c>
      <c r="V3" s="24">
        <v>0.75</v>
      </c>
      <c r="W3" s="24">
        <v>0.79166666666666696</v>
      </c>
      <c r="X3" s="24">
        <v>0.83333333333333304</v>
      </c>
      <c r="Y3" s="24">
        <v>0.875</v>
      </c>
      <c r="Z3" s="24">
        <v>0.91666666666666696</v>
      </c>
      <c r="AA3" s="24">
        <v>0.95833333333333304</v>
      </c>
      <c r="AB3" s="25">
        <v>1</v>
      </c>
    </row>
    <row r="4" spans="2:28" x14ac:dyDescent="0.25">
      <c r="B4" s="10">
        <v>1</v>
      </c>
      <c r="C4" s="10">
        <f>((1.1*2.78)*10.76)</f>
        <v>32.90408</v>
      </c>
      <c r="D4" s="12" t="s">
        <v>33</v>
      </c>
      <c r="E4" s="10">
        <v>20</v>
      </c>
      <c r="F4" s="10">
        <v>17</v>
      </c>
      <c r="G4" s="10">
        <v>15</v>
      </c>
      <c r="H4" s="10">
        <v>13</v>
      </c>
      <c r="I4" s="10">
        <v>11</v>
      </c>
      <c r="J4" s="10">
        <v>10</v>
      </c>
      <c r="K4" s="10">
        <v>8</v>
      </c>
      <c r="L4" s="10">
        <v>8</v>
      </c>
      <c r="M4" s="10">
        <v>10</v>
      </c>
      <c r="N4" s="10">
        <v>13</v>
      </c>
      <c r="O4" s="10">
        <v>17</v>
      </c>
      <c r="P4" s="10">
        <v>22</v>
      </c>
      <c r="Q4" s="10">
        <v>26</v>
      </c>
      <c r="R4" s="10">
        <v>29</v>
      </c>
      <c r="S4" s="10">
        <v>31</v>
      </c>
      <c r="T4" s="10">
        <v>32</v>
      </c>
      <c r="U4" s="10">
        <v>32</v>
      </c>
      <c r="V4" s="10">
        <v>32</v>
      </c>
      <c r="W4" s="10">
        <v>31</v>
      </c>
      <c r="X4" s="10">
        <v>30</v>
      </c>
      <c r="Y4" s="10">
        <v>28</v>
      </c>
      <c r="Z4" s="10">
        <v>26</v>
      </c>
      <c r="AA4" s="10">
        <v>24</v>
      </c>
      <c r="AB4" s="10">
        <v>22</v>
      </c>
    </row>
    <row r="5" spans="2:28" x14ac:dyDescent="0.25">
      <c r="B5" s="10">
        <v>2</v>
      </c>
      <c r="C5" s="10">
        <f>((3.02*2.78)*10.76)</f>
        <v>90.336655999999991</v>
      </c>
      <c r="D5" s="12" t="s">
        <v>29</v>
      </c>
      <c r="E5" s="10">
        <v>17</v>
      </c>
      <c r="F5" s="10">
        <v>15</v>
      </c>
      <c r="G5" s="10">
        <v>13</v>
      </c>
      <c r="H5" s="10">
        <v>11</v>
      </c>
      <c r="I5" s="10">
        <v>10</v>
      </c>
      <c r="J5" s="10">
        <v>8</v>
      </c>
      <c r="K5" s="10">
        <v>7</v>
      </c>
      <c r="L5" s="10">
        <v>8</v>
      </c>
      <c r="M5" s="10">
        <v>10</v>
      </c>
      <c r="N5" s="10">
        <v>14</v>
      </c>
      <c r="O5" s="10">
        <v>17</v>
      </c>
      <c r="P5" s="10">
        <v>20</v>
      </c>
      <c r="Q5" s="10">
        <v>22</v>
      </c>
      <c r="R5" s="10">
        <v>23</v>
      </c>
      <c r="S5" s="10">
        <v>23</v>
      </c>
      <c r="T5" s="10">
        <v>24</v>
      </c>
      <c r="U5" s="10">
        <v>24</v>
      </c>
      <c r="V5" s="10">
        <v>25</v>
      </c>
      <c r="W5" s="10">
        <v>25</v>
      </c>
      <c r="X5" s="10">
        <v>24</v>
      </c>
      <c r="Y5" s="10">
        <v>23</v>
      </c>
      <c r="Z5" s="10">
        <v>22</v>
      </c>
      <c r="AA5" s="10">
        <v>20</v>
      </c>
      <c r="AB5" s="10">
        <v>18</v>
      </c>
    </row>
    <row r="6" spans="2:28" x14ac:dyDescent="0.25">
      <c r="B6" s="10">
        <v>3</v>
      </c>
      <c r="C6" s="10">
        <f>((3.3*2.78)*10.76)</f>
        <v>98.712239999999994</v>
      </c>
      <c r="D6" s="12" t="s">
        <v>30</v>
      </c>
      <c r="E6" s="10">
        <v>25</v>
      </c>
      <c r="F6" s="10">
        <v>22</v>
      </c>
      <c r="G6" s="10">
        <v>19</v>
      </c>
      <c r="H6" s="10">
        <v>17</v>
      </c>
      <c r="I6" s="10">
        <v>14</v>
      </c>
      <c r="J6" s="10">
        <v>12</v>
      </c>
      <c r="K6" s="10">
        <v>10</v>
      </c>
      <c r="L6" s="10">
        <v>9</v>
      </c>
      <c r="M6" s="10">
        <v>8</v>
      </c>
      <c r="N6" s="10">
        <v>7</v>
      </c>
      <c r="O6" s="10">
        <v>7</v>
      </c>
      <c r="P6" s="10">
        <v>8</v>
      </c>
      <c r="Q6" s="10">
        <v>9</v>
      </c>
      <c r="R6" s="10">
        <v>10</v>
      </c>
      <c r="S6" s="10">
        <v>12</v>
      </c>
      <c r="T6" s="10">
        <v>14</v>
      </c>
      <c r="U6" s="10">
        <v>18</v>
      </c>
      <c r="V6" s="10">
        <v>22</v>
      </c>
      <c r="W6" s="10">
        <v>27</v>
      </c>
      <c r="X6" s="10">
        <v>31</v>
      </c>
      <c r="Y6" s="10">
        <v>32</v>
      </c>
      <c r="Z6" s="10">
        <v>32</v>
      </c>
      <c r="AA6" s="10">
        <v>30</v>
      </c>
      <c r="AB6" s="10">
        <v>27</v>
      </c>
    </row>
    <row r="7" spans="2:28" x14ac:dyDescent="0.25">
      <c r="B7" s="10">
        <v>4</v>
      </c>
      <c r="C7" s="10">
        <f>((4.05*2.78)*10.76)</f>
        <v>121.14683999999998</v>
      </c>
      <c r="D7" s="12" t="s">
        <v>86</v>
      </c>
      <c r="E7" s="10">
        <v>28</v>
      </c>
      <c r="F7" s="10">
        <v>25</v>
      </c>
      <c r="G7" s="10">
        <v>22</v>
      </c>
      <c r="H7" s="10">
        <v>19</v>
      </c>
      <c r="I7" s="10">
        <v>16</v>
      </c>
      <c r="J7" s="10">
        <v>14</v>
      </c>
      <c r="K7" s="10">
        <v>12</v>
      </c>
      <c r="L7" s="10">
        <v>10</v>
      </c>
      <c r="M7" s="10">
        <v>9</v>
      </c>
      <c r="N7" s="10">
        <v>8</v>
      </c>
      <c r="O7" s="10">
        <v>8</v>
      </c>
      <c r="P7" s="10">
        <v>8</v>
      </c>
      <c r="Q7" s="10">
        <v>10</v>
      </c>
      <c r="R7" s="10">
        <v>12</v>
      </c>
      <c r="S7" s="10">
        <v>16</v>
      </c>
      <c r="T7" s="10">
        <v>21</v>
      </c>
      <c r="U7" s="10">
        <v>27</v>
      </c>
      <c r="V7" s="10">
        <v>32</v>
      </c>
      <c r="W7" s="10">
        <v>36</v>
      </c>
      <c r="X7" s="10">
        <v>38</v>
      </c>
      <c r="Y7" s="10">
        <v>38</v>
      </c>
      <c r="Z7" s="10">
        <v>37</v>
      </c>
      <c r="AA7" s="10">
        <v>34</v>
      </c>
      <c r="AB7" s="10">
        <v>31</v>
      </c>
    </row>
    <row r="10" spans="2:28" x14ac:dyDescent="0.25">
      <c r="B10" s="26" t="s">
        <v>43</v>
      </c>
      <c r="C10" s="26"/>
      <c r="D10" s="26"/>
      <c r="E10" s="26"/>
      <c r="F10" s="26"/>
      <c r="G10" s="26"/>
      <c r="J10" s="27" t="s">
        <v>47</v>
      </c>
      <c r="K10" s="27" t="s">
        <v>41</v>
      </c>
      <c r="L10" s="28" t="s">
        <v>71</v>
      </c>
      <c r="M10" s="28"/>
      <c r="N10" s="28" t="s">
        <v>72</v>
      </c>
      <c r="O10" s="28"/>
      <c r="P10" s="29" t="s">
        <v>70</v>
      </c>
      <c r="Q10" s="30"/>
      <c r="R10" s="30"/>
      <c r="S10" s="30"/>
      <c r="T10" s="31"/>
    </row>
    <row r="11" spans="2:28" x14ac:dyDescent="0.25">
      <c r="B11" s="32" t="s">
        <v>28</v>
      </c>
      <c r="C11" s="32" t="s">
        <v>44</v>
      </c>
      <c r="D11" s="6" t="s">
        <v>45</v>
      </c>
      <c r="E11" s="7" t="s">
        <v>3</v>
      </c>
      <c r="F11" s="7" t="s">
        <v>46</v>
      </c>
      <c r="G11" s="7" t="s">
        <v>47</v>
      </c>
      <c r="J11" s="33">
        <f>+'DATOS '!J15</f>
        <v>0.40322580645161293</v>
      </c>
      <c r="K11" s="33">
        <f>(3.3*4.05*10.76)</f>
        <v>143.80739999999997</v>
      </c>
      <c r="L11" s="34">
        <f>(22*9/5)+32</f>
        <v>71.599999999999994</v>
      </c>
      <c r="M11" s="35"/>
      <c r="N11" s="36">
        <f>(27*9/5)+32</f>
        <v>80.599999999999994</v>
      </c>
      <c r="O11" s="37"/>
      <c r="P11" s="38">
        <f>(J11*K11*(N11-L11))</f>
        <v>521.88169354838703</v>
      </c>
      <c r="Q11" s="39"/>
      <c r="R11" s="39"/>
      <c r="S11" s="39"/>
      <c r="T11" s="40"/>
    </row>
    <row r="12" spans="2:28" x14ac:dyDescent="0.25">
      <c r="B12" s="10">
        <v>1</v>
      </c>
      <c r="C12" s="10">
        <f>+'DATOS '!AA6</f>
        <v>3.375</v>
      </c>
      <c r="D12" s="10">
        <f>(34*9/5)+32</f>
        <v>93.2</v>
      </c>
      <c r="E12" s="10">
        <f>(22*9/5)+32</f>
        <v>71.599999999999994</v>
      </c>
      <c r="F12" s="10">
        <v>0.83</v>
      </c>
      <c r="G12" s="10">
        <f>+'DATOS '!M11</f>
        <v>0.38759689922480617</v>
      </c>
    </row>
    <row r="13" spans="2:28" x14ac:dyDescent="0.25">
      <c r="B13" s="10">
        <v>2</v>
      </c>
      <c r="C13" s="10">
        <f>+'DATOS '!AA7</f>
        <v>-6.375</v>
      </c>
      <c r="D13" s="10">
        <f t="shared" ref="D13:D15" si="0">(34*9/5)+32</f>
        <v>93.2</v>
      </c>
      <c r="E13" s="10">
        <f t="shared" ref="E13:E15" si="1">(22*9/5)+32</f>
        <v>71.599999999999994</v>
      </c>
      <c r="F13" s="10">
        <v>0.83</v>
      </c>
      <c r="G13" s="10">
        <f>+'DATOS '!M11</f>
        <v>0.38759689922480617</v>
      </c>
    </row>
    <row r="14" spans="2:28" x14ac:dyDescent="0.25">
      <c r="B14" s="10">
        <v>3</v>
      </c>
      <c r="C14" s="10">
        <f>+'DATOS '!AA8</f>
        <v>-6.375</v>
      </c>
      <c r="D14" s="10">
        <f t="shared" si="0"/>
        <v>93.2</v>
      </c>
      <c r="E14" s="10">
        <f t="shared" si="1"/>
        <v>71.599999999999994</v>
      </c>
      <c r="F14" s="10">
        <v>0.83</v>
      </c>
      <c r="G14" s="10">
        <f>+'DATOS '!M6</f>
        <v>0.30864197530864196</v>
      </c>
    </row>
    <row r="15" spans="2:28" x14ac:dyDescent="0.25">
      <c r="B15" s="10">
        <v>4</v>
      </c>
      <c r="C15" s="10">
        <f>+'DATOS '!AA9</f>
        <v>3.375</v>
      </c>
      <c r="D15" s="10">
        <f t="shared" si="0"/>
        <v>93.2</v>
      </c>
      <c r="E15" s="10">
        <f t="shared" si="1"/>
        <v>71.599999999999994</v>
      </c>
      <c r="F15" s="10">
        <v>0.83</v>
      </c>
      <c r="G15" s="10">
        <f>+'DATOS '!M6</f>
        <v>0.30864197530864196</v>
      </c>
    </row>
    <row r="17" spans="2:28" x14ac:dyDescent="0.25">
      <c r="B17" s="17" t="s">
        <v>39</v>
      </c>
      <c r="C17" s="18"/>
      <c r="D17" s="19"/>
      <c r="E17" s="17" t="s">
        <v>48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</row>
    <row r="18" spans="2:28" x14ac:dyDescent="0.25">
      <c r="B18" s="20" t="s">
        <v>28</v>
      </c>
      <c r="C18" s="21" t="s">
        <v>41</v>
      </c>
      <c r="D18" s="22" t="s">
        <v>42</v>
      </c>
      <c r="E18" s="23">
        <v>4.1666666666666664E-2</v>
      </c>
      <c r="F18" s="24">
        <v>8.3333333333333301E-2</v>
      </c>
      <c r="G18" s="24">
        <v>0.125</v>
      </c>
      <c r="H18" s="24">
        <v>0.16666666666666699</v>
      </c>
      <c r="I18" s="24">
        <v>0.20833333333333301</v>
      </c>
      <c r="J18" s="24">
        <v>0.25</v>
      </c>
      <c r="K18" s="24">
        <v>0.29166666666666702</v>
      </c>
      <c r="L18" s="24">
        <v>0.33333333333333298</v>
      </c>
      <c r="M18" s="24">
        <v>0.375</v>
      </c>
      <c r="N18" s="24">
        <v>0.41666666666666702</v>
      </c>
      <c r="O18" s="24">
        <v>0.45833333333333298</v>
      </c>
      <c r="P18" s="24">
        <v>0.5</v>
      </c>
      <c r="Q18" s="24">
        <v>0.54166666666666696</v>
      </c>
      <c r="R18" s="24">
        <v>0.58333333333333304</v>
      </c>
      <c r="S18" s="24">
        <v>0.625</v>
      </c>
      <c r="T18" s="24">
        <v>0.66666666666666696</v>
      </c>
      <c r="U18" s="24">
        <v>0.70833333333333304</v>
      </c>
      <c r="V18" s="24">
        <v>0.75</v>
      </c>
      <c r="W18" s="24">
        <v>0.79166666666666696</v>
      </c>
      <c r="X18" s="24">
        <v>0.83333333333333304</v>
      </c>
      <c r="Y18" s="24">
        <v>0.875</v>
      </c>
      <c r="Z18" s="24">
        <v>0.91666666666666696</v>
      </c>
      <c r="AA18" s="24">
        <v>0.95833333333333304</v>
      </c>
      <c r="AB18" s="25">
        <v>1</v>
      </c>
    </row>
    <row r="19" spans="2:28" x14ac:dyDescent="0.25">
      <c r="B19" s="10">
        <v>1</v>
      </c>
      <c r="C19" s="41">
        <f>((1.1*2.78)*10.76)</f>
        <v>32.90408</v>
      </c>
      <c r="D19" s="12" t="s">
        <v>33</v>
      </c>
      <c r="E19" s="41">
        <f>((E4+$C12)*$F12+(78-$E12)+($D12-85))</f>
        <v>34.001250000000006</v>
      </c>
      <c r="F19" s="41">
        <f t="shared" ref="F19:AB22" si="2">((F4+$C12)*$F12+(78-$E12)+($D12-85))</f>
        <v>31.511250000000008</v>
      </c>
      <c r="G19" s="41">
        <f t="shared" si="2"/>
        <v>29.851250000000007</v>
      </c>
      <c r="H19" s="41">
        <f t="shared" si="2"/>
        <v>28.191250000000007</v>
      </c>
      <c r="I19" s="41">
        <f t="shared" si="2"/>
        <v>26.531250000000007</v>
      </c>
      <c r="J19" s="41">
        <f t="shared" si="2"/>
        <v>25.701250000000009</v>
      </c>
      <c r="K19" s="41">
        <f t="shared" si="2"/>
        <v>24.041250000000009</v>
      </c>
      <c r="L19" s="41">
        <f t="shared" si="2"/>
        <v>24.041250000000009</v>
      </c>
      <c r="M19" s="41">
        <f t="shared" si="2"/>
        <v>25.701250000000009</v>
      </c>
      <c r="N19" s="41">
        <f t="shared" si="2"/>
        <v>28.191250000000007</v>
      </c>
      <c r="O19" s="41">
        <f t="shared" si="2"/>
        <v>31.511250000000008</v>
      </c>
      <c r="P19" s="41">
        <f t="shared" si="2"/>
        <v>35.66125000000001</v>
      </c>
      <c r="Q19" s="41">
        <f t="shared" si="2"/>
        <v>38.981250000000003</v>
      </c>
      <c r="R19" s="41">
        <f t="shared" si="2"/>
        <v>41.471250000000012</v>
      </c>
      <c r="S19" s="41">
        <f t="shared" si="2"/>
        <v>43.131250000000009</v>
      </c>
      <c r="T19" s="41">
        <f t="shared" si="2"/>
        <v>43.961250000000007</v>
      </c>
      <c r="U19" s="41">
        <f t="shared" si="2"/>
        <v>43.961250000000007</v>
      </c>
      <c r="V19" s="41">
        <f t="shared" si="2"/>
        <v>43.961250000000007</v>
      </c>
      <c r="W19" s="41">
        <f t="shared" si="2"/>
        <v>43.131250000000009</v>
      </c>
      <c r="X19" s="41">
        <f t="shared" si="2"/>
        <v>42.30125000000001</v>
      </c>
      <c r="Y19" s="41">
        <f t="shared" si="2"/>
        <v>40.641250000000007</v>
      </c>
      <c r="Z19" s="41">
        <f t="shared" si="2"/>
        <v>38.981250000000003</v>
      </c>
      <c r="AA19" s="41">
        <f t="shared" si="2"/>
        <v>37.321250000000006</v>
      </c>
      <c r="AB19" s="41">
        <f t="shared" si="2"/>
        <v>35.66125000000001</v>
      </c>
    </row>
    <row r="20" spans="2:28" x14ac:dyDescent="0.25">
      <c r="B20" s="10">
        <v>2</v>
      </c>
      <c r="C20" s="41">
        <f>((3.02*2.78)*10.76)</f>
        <v>90.336655999999991</v>
      </c>
      <c r="D20" s="12" t="s">
        <v>29</v>
      </c>
      <c r="E20" s="41">
        <f>((E5+$C13)*$F13+(78-$E13)+($D13-85))</f>
        <v>23.41875000000001</v>
      </c>
      <c r="F20" s="41">
        <f>((F5+$C13)*$F13+(78-$E13)+($D13-85))</f>
        <v>21.758750000000006</v>
      </c>
      <c r="G20" s="41">
        <f t="shared" si="2"/>
        <v>20.09875000000001</v>
      </c>
      <c r="H20" s="41">
        <f t="shared" si="2"/>
        <v>18.438750000000006</v>
      </c>
      <c r="I20" s="41">
        <f>((I5+$C13)*$F13+(78-$E13)+($D13-85))</f>
        <v>17.608750000000008</v>
      </c>
      <c r="J20" s="41">
        <f t="shared" si="2"/>
        <v>15.948750000000008</v>
      </c>
      <c r="K20" s="41">
        <f t="shared" si="2"/>
        <v>15.118750000000009</v>
      </c>
      <c r="L20" s="41">
        <f t="shared" si="2"/>
        <v>15.948750000000008</v>
      </c>
      <c r="M20" s="41">
        <f t="shared" si="2"/>
        <v>17.608750000000008</v>
      </c>
      <c r="N20" s="41">
        <f t="shared" si="2"/>
        <v>20.928750000000008</v>
      </c>
      <c r="O20" s="41">
        <f t="shared" si="2"/>
        <v>23.41875000000001</v>
      </c>
      <c r="P20" s="41">
        <f t="shared" si="2"/>
        <v>25.908750000000008</v>
      </c>
      <c r="Q20" s="41">
        <f t="shared" si="2"/>
        <v>27.568750000000009</v>
      </c>
      <c r="R20" s="41">
        <f t="shared" si="2"/>
        <v>28.398750000000007</v>
      </c>
      <c r="S20" s="41">
        <f t="shared" si="2"/>
        <v>28.398750000000007</v>
      </c>
      <c r="T20" s="41">
        <f t="shared" si="2"/>
        <v>29.228750000000009</v>
      </c>
      <c r="U20" s="41">
        <f t="shared" si="2"/>
        <v>29.228750000000009</v>
      </c>
      <c r="V20" s="41">
        <f t="shared" si="2"/>
        <v>30.058750000000007</v>
      </c>
      <c r="W20" s="41">
        <f t="shared" si="2"/>
        <v>30.058750000000007</v>
      </c>
      <c r="X20" s="41">
        <f t="shared" si="2"/>
        <v>29.228750000000009</v>
      </c>
      <c r="Y20" s="41">
        <f t="shared" si="2"/>
        <v>28.398750000000007</v>
      </c>
      <c r="Z20" s="41">
        <f t="shared" si="2"/>
        <v>27.568750000000009</v>
      </c>
      <c r="AA20" s="41">
        <f t="shared" si="2"/>
        <v>25.908750000000008</v>
      </c>
      <c r="AB20" s="41">
        <f t="shared" si="2"/>
        <v>24.248750000000008</v>
      </c>
    </row>
    <row r="21" spans="2:28" x14ac:dyDescent="0.25">
      <c r="B21" s="10">
        <v>3</v>
      </c>
      <c r="C21" s="41">
        <f>((3.3*2.78)*10.76)</f>
        <v>98.712239999999994</v>
      </c>
      <c r="D21" s="12" t="s">
        <v>30</v>
      </c>
      <c r="E21" s="41">
        <f>((E6+$C14)*$F14+(78-$E14)+($D14-85))</f>
        <v>30.058750000000007</v>
      </c>
      <c r="F21" s="41">
        <f t="shared" si="2"/>
        <v>27.568750000000009</v>
      </c>
      <c r="G21" s="41">
        <f t="shared" si="2"/>
        <v>25.078750000000007</v>
      </c>
      <c r="H21" s="41">
        <f t="shared" si="2"/>
        <v>23.41875000000001</v>
      </c>
      <c r="I21" s="41">
        <f t="shared" si="2"/>
        <v>20.928750000000008</v>
      </c>
      <c r="J21" s="41">
        <f t="shared" si="2"/>
        <v>19.268750000000008</v>
      </c>
      <c r="K21" s="41">
        <f t="shared" si="2"/>
        <v>17.608750000000008</v>
      </c>
      <c r="L21" s="41">
        <f t="shared" si="2"/>
        <v>16.778750000000009</v>
      </c>
      <c r="M21" s="41">
        <f t="shared" si="2"/>
        <v>15.948750000000008</v>
      </c>
      <c r="N21" s="41">
        <f t="shared" si="2"/>
        <v>15.118750000000009</v>
      </c>
      <c r="O21" s="41">
        <f t="shared" si="2"/>
        <v>15.118750000000009</v>
      </c>
      <c r="P21" s="41">
        <f t="shared" si="2"/>
        <v>15.948750000000008</v>
      </c>
      <c r="Q21" s="41">
        <f t="shared" si="2"/>
        <v>16.778750000000009</v>
      </c>
      <c r="R21" s="41">
        <f t="shared" si="2"/>
        <v>17.608750000000008</v>
      </c>
      <c r="S21" s="41">
        <f t="shared" si="2"/>
        <v>19.268750000000008</v>
      </c>
      <c r="T21" s="41">
        <f t="shared" si="2"/>
        <v>20.928750000000008</v>
      </c>
      <c r="U21" s="41">
        <f t="shared" si="2"/>
        <v>24.248750000000008</v>
      </c>
      <c r="V21" s="41">
        <f t="shared" si="2"/>
        <v>27.568750000000009</v>
      </c>
      <c r="W21" s="41">
        <f t="shared" si="2"/>
        <v>31.718750000000007</v>
      </c>
      <c r="X21" s="41">
        <f t="shared" si="2"/>
        <v>35.038750000000007</v>
      </c>
      <c r="Y21" s="41">
        <f t="shared" si="2"/>
        <v>35.868750000000006</v>
      </c>
      <c r="Z21" s="41">
        <f t="shared" si="2"/>
        <v>35.868750000000006</v>
      </c>
      <c r="AA21" s="41">
        <f t="shared" si="2"/>
        <v>34.208750000000009</v>
      </c>
      <c r="AB21" s="41">
        <f t="shared" si="2"/>
        <v>31.718750000000007</v>
      </c>
    </row>
    <row r="22" spans="2:28" x14ac:dyDescent="0.25">
      <c r="B22" s="10">
        <v>4</v>
      </c>
      <c r="C22" s="41">
        <f>((4.05*2.78)*10.76)</f>
        <v>121.14683999999998</v>
      </c>
      <c r="D22" s="12" t="s">
        <v>86</v>
      </c>
      <c r="E22" s="41">
        <f>((E7+$C15)*$F15+(78-$E15)+($D15-85))</f>
        <v>40.641250000000007</v>
      </c>
      <c r="F22" s="41">
        <f t="shared" si="2"/>
        <v>38.151250000000005</v>
      </c>
      <c r="G22" s="41">
        <f t="shared" si="2"/>
        <v>35.66125000000001</v>
      </c>
      <c r="H22" s="41">
        <f t="shared" si="2"/>
        <v>33.171250000000008</v>
      </c>
      <c r="I22" s="41">
        <f t="shared" si="2"/>
        <v>30.681250000000009</v>
      </c>
      <c r="J22" s="41">
        <f t="shared" si="2"/>
        <v>29.021250000000009</v>
      </c>
      <c r="K22" s="41">
        <f t="shared" si="2"/>
        <v>27.361250000000005</v>
      </c>
      <c r="L22" s="41">
        <f t="shared" si="2"/>
        <v>25.701250000000009</v>
      </c>
      <c r="M22" s="41">
        <f t="shared" si="2"/>
        <v>24.871250000000011</v>
      </c>
      <c r="N22" s="41">
        <f t="shared" si="2"/>
        <v>24.041250000000009</v>
      </c>
      <c r="O22" s="41">
        <f t="shared" si="2"/>
        <v>24.041250000000009</v>
      </c>
      <c r="P22" s="41">
        <f t="shared" si="2"/>
        <v>24.041250000000009</v>
      </c>
      <c r="Q22" s="41">
        <f t="shared" si="2"/>
        <v>25.701250000000009</v>
      </c>
      <c r="R22" s="41">
        <f t="shared" si="2"/>
        <v>27.361250000000005</v>
      </c>
      <c r="S22" s="41">
        <f t="shared" si="2"/>
        <v>30.681250000000009</v>
      </c>
      <c r="T22" s="41">
        <f t="shared" si="2"/>
        <v>34.831250000000011</v>
      </c>
      <c r="U22" s="41">
        <f t="shared" si="2"/>
        <v>39.811250000000008</v>
      </c>
      <c r="V22" s="41">
        <f t="shared" si="2"/>
        <v>43.961250000000007</v>
      </c>
      <c r="W22" s="41">
        <f t="shared" si="2"/>
        <v>47.281250000000007</v>
      </c>
      <c r="X22" s="41">
        <f t="shared" si="2"/>
        <v>48.941250000000004</v>
      </c>
      <c r="Y22" s="41">
        <f t="shared" si="2"/>
        <v>48.941250000000004</v>
      </c>
      <c r="Z22" s="41">
        <f t="shared" si="2"/>
        <v>48.111250000000005</v>
      </c>
      <c r="AA22" s="41">
        <f t="shared" si="2"/>
        <v>45.621250000000003</v>
      </c>
      <c r="AB22" s="41">
        <f t="shared" si="2"/>
        <v>43.131250000000009</v>
      </c>
    </row>
    <row r="24" spans="2:28" x14ac:dyDescent="0.25">
      <c r="B24" s="17" t="s">
        <v>49</v>
      </c>
      <c r="C24" s="18"/>
      <c r="D24" s="19"/>
      <c r="E24" s="17" t="s">
        <v>50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</row>
    <row r="25" spans="2:28" x14ac:dyDescent="0.25">
      <c r="B25" s="43" t="s">
        <v>51</v>
      </c>
      <c r="C25" s="43" t="s">
        <v>41</v>
      </c>
      <c r="D25" s="43" t="s">
        <v>42</v>
      </c>
      <c r="E25" s="23">
        <v>4.1666666666666664E-2</v>
      </c>
      <c r="F25" s="24">
        <v>8.3333333333333301E-2</v>
      </c>
      <c r="G25" s="24">
        <v>0.125</v>
      </c>
      <c r="H25" s="24">
        <v>0.16666666666666699</v>
      </c>
      <c r="I25" s="24">
        <v>0.20833333333333301</v>
      </c>
      <c r="J25" s="24">
        <v>0.25</v>
      </c>
      <c r="K25" s="24">
        <v>0.29166666666666702</v>
      </c>
      <c r="L25" s="24">
        <v>0.33333333333333298</v>
      </c>
      <c r="M25" s="24">
        <v>0.375</v>
      </c>
      <c r="N25" s="24">
        <v>0.41666666666666702</v>
      </c>
      <c r="O25" s="24">
        <v>0.45833333333333298</v>
      </c>
      <c r="P25" s="24">
        <v>0.5</v>
      </c>
      <c r="Q25" s="24">
        <v>0.54166666666666696</v>
      </c>
      <c r="R25" s="24">
        <v>0.58333333333333304</v>
      </c>
      <c r="S25" s="24">
        <v>0.625</v>
      </c>
      <c r="T25" s="24">
        <v>0.66666666666666696</v>
      </c>
      <c r="U25" s="24">
        <v>0.70833333333333304</v>
      </c>
      <c r="V25" s="24">
        <v>0.75</v>
      </c>
      <c r="W25" s="24">
        <v>0.79166666666666696</v>
      </c>
      <c r="X25" s="24">
        <v>0.83333333333333304</v>
      </c>
      <c r="Y25" s="24">
        <v>0.875</v>
      </c>
      <c r="Z25" s="24">
        <v>0.91666666666666696</v>
      </c>
      <c r="AA25" s="24">
        <v>0.95833333333333304</v>
      </c>
      <c r="AB25" s="25">
        <v>1</v>
      </c>
    </row>
    <row r="26" spans="2:28" x14ac:dyDescent="0.25">
      <c r="B26" s="10">
        <v>1</v>
      </c>
      <c r="C26" s="2">
        <f>((1.54*2.26)*10.76)</f>
        <v>37.449103999999998</v>
      </c>
      <c r="D26" s="10" t="s">
        <v>52</v>
      </c>
      <c r="E26" s="10">
        <v>1</v>
      </c>
      <c r="F26" s="10">
        <v>0</v>
      </c>
      <c r="G26" s="10">
        <v>-1</v>
      </c>
      <c r="H26" s="10">
        <v>-2</v>
      </c>
      <c r="I26" s="10">
        <v>-2</v>
      </c>
      <c r="J26" s="10">
        <v>-2</v>
      </c>
      <c r="K26" s="10">
        <v>-2</v>
      </c>
      <c r="L26" s="10">
        <v>0</v>
      </c>
      <c r="M26" s="10">
        <v>2</v>
      </c>
      <c r="N26" s="10">
        <v>4</v>
      </c>
      <c r="O26" s="10">
        <v>7</v>
      </c>
      <c r="P26" s="10">
        <v>9</v>
      </c>
      <c r="Q26" s="10">
        <v>12</v>
      </c>
      <c r="R26" s="10">
        <v>13</v>
      </c>
      <c r="S26" s="10">
        <v>14</v>
      </c>
      <c r="T26" s="10">
        <v>14</v>
      </c>
      <c r="U26" s="10">
        <v>13</v>
      </c>
      <c r="V26" s="10">
        <v>12</v>
      </c>
      <c r="W26" s="10">
        <v>10</v>
      </c>
      <c r="X26" s="10">
        <v>8</v>
      </c>
      <c r="Y26" s="10">
        <v>6</v>
      </c>
      <c r="Z26" s="10">
        <v>4</v>
      </c>
      <c r="AA26" s="10">
        <v>3</v>
      </c>
      <c r="AB26" s="10">
        <v>2</v>
      </c>
    </row>
    <row r="28" spans="2:28" x14ac:dyDescent="0.25">
      <c r="B28" s="44" t="s">
        <v>53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2:28" x14ac:dyDescent="0.25">
      <c r="B29" s="45" t="s">
        <v>54</v>
      </c>
      <c r="C29" s="45"/>
      <c r="D29" s="45"/>
      <c r="E29" s="10">
        <v>0.09</v>
      </c>
      <c r="F29" s="10">
        <v>0.08</v>
      </c>
      <c r="G29" s="10">
        <v>7.0000000000000007E-2</v>
      </c>
      <c r="H29" s="10">
        <v>0.06</v>
      </c>
      <c r="I29" s="10">
        <v>0.05</v>
      </c>
      <c r="J29" s="10">
        <v>0.14000000000000001</v>
      </c>
      <c r="K29" s="10">
        <v>0.26</v>
      </c>
      <c r="L29" s="10">
        <v>0.38</v>
      </c>
      <c r="M29" s="10">
        <v>0.48</v>
      </c>
      <c r="N29" s="10">
        <v>0.54</v>
      </c>
      <c r="O29" s="10">
        <v>0.56000000000000005</v>
      </c>
      <c r="P29" s="10">
        <v>0.51</v>
      </c>
      <c r="Q29" s="10">
        <v>0.45</v>
      </c>
      <c r="R29" s="10">
        <v>0.4</v>
      </c>
      <c r="S29" s="10">
        <v>0.36</v>
      </c>
      <c r="T29" s="10">
        <v>0.33</v>
      </c>
      <c r="U29" s="10">
        <v>0.28999999999999998</v>
      </c>
      <c r="V29" s="10">
        <v>0.25</v>
      </c>
      <c r="W29" s="10">
        <v>0.21</v>
      </c>
      <c r="X29" s="10">
        <v>0.18</v>
      </c>
      <c r="Y29" s="10">
        <v>0.16</v>
      </c>
      <c r="Z29" s="10">
        <v>0.14000000000000001</v>
      </c>
      <c r="AA29" s="10">
        <v>0.12</v>
      </c>
      <c r="AB29" s="10">
        <v>0.1</v>
      </c>
    </row>
    <row r="30" spans="2:28" x14ac:dyDescent="0.25">
      <c r="B30" s="46" t="s">
        <v>88</v>
      </c>
      <c r="C30" s="46"/>
      <c r="D30" s="46"/>
      <c r="E30" s="47">
        <f>+'DATOS '!AA11</f>
        <v>240.5</v>
      </c>
    </row>
    <row r="31" spans="2:28" x14ac:dyDescent="0.25">
      <c r="B31" s="46" t="s">
        <v>55</v>
      </c>
      <c r="C31" s="46"/>
      <c r="D31" s="46"/>
      <c r="E31" s="47">
        <v>0.98</v>
      </c>
    </row>
    <row r="32" spans="2:28" x14ac:dyDescent="0.25">
      <c r="B32" s="48" t="s">
        <v>56</v>
      </c>
      <c r="C32" s="48"/>
      <c r="D32" s="48"/>
      <c r="E32" s="47">
        <v>0.75</v>
      </c>
    </row>
    <row r="34" spans="2:28" x14ac:dyDescent="0.25">
      <c r="B34" s="49" t="s">
        <v>39</v>
      </c>
      <c r="C34" s="50"/>
      <c r="D34" s="51"/>
      <c r="E34" s="29" t="s">
        <v>58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2:28" x14ac:dyDescent="0.25">
      <c r="B35" s="52" t="s">
        <v>28</v>
      </c>
      <c r="C35" s="53" t="s">
        <v>41</v>
      </c>
      <c r="D35" s="54" t="s">
        <v>42</v>
      </c>
      <c r="E35" s="55">
        <v>4.1666666666666664E-2</v>
      </c>
      <c r="F35" s="56">
        <v>8.3333333333333301E-2</v>
      </c>
      <c r="G35" s="56">
        <v>0.125</v>
      </c>
      <c r="H35" s="56">
        <v>0.16666666666666699</v>
      </c>
      <c r="I35" s="56">
        <v>0.20833333333333301</v>
      </c>
      <c r="J35" s="56">
        <v>0.25</v>
      </c>
      <c r="K35" s="56">
        <v>0.29166666666666702</v>
      </c>
      <c r="L35" s="56">
        <v>0.33333333333333298</v>
      </c>
      <c r="M35" s="56">
        <v>0.375</v>
      </c>
      <c r="N35" s="56">
        <v>0.41666666666666702</v>
      </c>
      <c r="O35" s="56">
        <v>0.45833333333333298</v>
      </c>
      <c r="P35" s="56">
        <v>0.5</v>
      </c>
      <c r="Q35" s="56">
        <v>0.54166666666666696</v>
      </c>
      <c r="R35" s="56">
        <v>0.58333333333333304</v>
      </c>
      <c r="S35" s="56">
        <v>0.625</v>
      </c>
      <c r="T35" s="56">
        <v>0.66666666666666696</v>
      </c>
      <c r="U35" s="56">
        <v>0.70833333333333304</v>
      </c>
      <c r="V35" s="56">
        <v>0.75</v>
      </c>
      <c r="W35" s="56">
        <v>0.79166666666666696</v>
      </c>
      <c r="X35" s="56">
        <v>0.83333333333333304</v>
      </c>
      <c r="Y35" s="56">
        <v>0.875</v>
      </c>
      <c r="Z35" s="56">
        <v>0.91666666666666696</v>
      </c>
      <c r="AA35" s="56">
        <v>0.95833333333333304</v>
      </c>
      <c r="AB35" s="57">
        <v>1</v>
      </c>
    </row>
    <row r="36" spans="2:28" x14ac:dyDescent="0.25">
      <c r="B36" s="10">
        <v>1</v>
      </c>
      <c r="C36" s="41">
        <f>((1.1*2.78)*10.76)</f>
        <v>32.90408</v>
      </c>
      <c r="D36" s="12" t="s">
        <v>33</v>
      </c>
      <c r="E36" s="41">
        <f>($G12*$C36*E19)</f>
        <v>433.63560081395349</v>
      </c>
      <c r="F36" s="41">
        <f t="shared" ref="F36:AB39" si="3">($G12*$C36*F19)</f>
        <v>401.87933755813958</v>
      </c>
      <c r="G36" s="41">
        <f t="shared" si="3"/>
        <v>380.70849538759694</v>
      </c>
      <c r="H36" s="41">
        <f t="shared" si="3"/>
        <v>359.5376532170543</v>
      </c>
      <c r="I36" s="41">
        <f t="shared" si="3"/>
        <v>338.36681104651166</v>
      </c>
      <c r="J36" s="41">
        <f t="shared" si="3"/>
        <v>327.78138996124039</v>
      </c>
      <c r="K36" s="41">
        <f t="shared" si="3"/>
        <v>306.61054779069775</v>
      </c>
      <c r="L36" s="41">
        <f t="shared" si="3"/>
        <v>306.61054779069775</v>
      </c>
      <c r="M36" s="41">
        <f t="shared" si="3"/>
        <v>327.78138996124039</v>
      </c>
      <c r="N36" s="41">
        <f>($G12*$C36*N19)</f>
        <v>359.5376532170543</v>
      </c>
      <c r="O36" s="41">
        <f>($G12*$C36*O19)</f>
        <v>401.87933755813958</v>
      </c>
      <c r="P36" s="41">
        <f t="shared" si="3"/>
        <v>454.80644298449619</v>
      </c>
      <c r="Q36" s="41">
        <f t="shared" si="3"/>
        <v>497.14812732558136</v>
      </c>
      <c r="R36" s="41">
        <f t="shared" si="3"/>
        <v>528.90439058139543</v>
      </c>
      <c r="S36" s="41">
        <f t="shared" si="3"/>
        <v>550.07523275193807</v>
      </c>
      <c r="T36" s="41">
        <f t="shared" si="3"/>
        <v>560.66065383720934</v>
      </c>
      <c r="U36" s="41">
        <f t="shared" si="3"/>
        <v>560.66065383720934</v>
      </c>
      <c r="V36" s="41">
        <f t="shared" si="3"/>
        <v>560.66065383720934</v>
      </c>
      <c r="W36" s="41">
        <f t="shared" si="3"/>
        <v>550.07523275193807</v>
      </c>
      <c r="X36" s="41">
        <f t="shared" si="3"/>
        <v>539.4898116666667</v>
      </c>
      <c r="Y36" s="41">
        <f t="shared" si="3"/>
        <v>518.31896949612405</v>
      </c>
      <c r="Z36" s="41">
        <f t="shared" si="3"/>
        <v>497.14812732558136</v>
      </c>
      <c r="AA36" s="41">
        <f t="shared" si="3"/>
        <v>475.97728515503877</v>
      </c>
      <c r="AB36" s="41">
        <f t="shared" si="3"/>
        <v>454.80644298449619</v>
      </c>
    </row>
    <row r="37" spans="2:28" x14ac:dyDescent="0.25">
      <c r="B37" s="10">
        <v>2</v>
      </c>
      <c r="C37" s="41">
        <f>((3.02*2.78)*10.76)</f>
        <v>90.336655999999991</v>
      </c>
      <c r="D37" s="12" t="s">
        <v>29</v>
      </c>
      <c r="E37" s="41">
        <f>($G13*$C37*E20)</f>
        <v>819.98897779069796</v>
      </c>
      <c r="F37" s="41">
        <f t="shared" si="3"/>
        <v>761.86539292248074</v>
      </c>
      <c r="G37" s="41">
        <f t="shared" si="3"/>
        <v>703.74180805426386</v>
      </c>
      <c r="H37" s="41">
        <f t="shared" si="3"/>
        <v>645.61822318604663</v>
      </c>
      <c r="I37" s="41">
        <f t="shared" si="3"/>
        <v>616.55643075193814</v>
      </c>
      <c r="J37" s="41">
        <f t="shared" si="3"/>
        <v>558.43284588372114</v>
      </c>
      <c r="K37" s="41">
        <f t="shared" si="3"/>
        <v>529.37105344961265</v>
      </c>
      <c r="L37" s="41">
        <f t="shared" si="3"/>
        <v>558.43284588372114</v>
      </c>
      <c r="M37" s="41">
        <f t="shared" si="3"/>
        <v>616.55643075193814</v>
      </c>
      <c r="N37" s="41">
        <f t="shared" si="3"/>
        <v>732.80360048837235</v>
      </c>
      <c r="O37" s="41">
        <f t="shared" si="3"/>
        <v>819.98897779069796</v>
      </c>
      <c r="P37" s="41">
        <f t="shared" si="3"/>
        <v>907.17435509302345</v>
      </c>
      <c r="Q37" s="41">
        <f t="shared" si="3"/>
        <v>965.29793996124056</v>
      </c>
      <c r="R37" s="41">
        <f t="shared" si="3"/>
        <v>994.35973239534894</v>
      </c>
      <c r="S37" s="41">
        <f t="shared" si="3"/>
        <v>994.35973239534894</v>
      </c>
      <c r="T37" s="41">
        <f t="shared" si="3"/>
        <v>1023.4215248294576</v>
      </c>
      <c r="U37" s="41">
        <f t="shared" si="3"/>
        <v>1023.4215248294576</v>
      </c>
      <c r="V37" s="41">
        <f t="shared" si="3"/>
        <v>1052.4833172635661</v>
      </c>
      <c r="W37" s="41">
        <f t="shared" si="3"/>
        <v>1052.4833172635661</v>
      </c>
      <c r="X37" s="41">
        <f t="shared" si="3"/>
        <v>1023.4215248294576</v>
      </c>
      <c r="Y37" s="41">
        <f t="shared" si="3"/>
        <v>994.35973239534894</v>
      </c>
      <c r="Z37" s="41">
        <f t="shared" si="3"/>
        <v>965.29793996124056</v>
      </c>
      <c r="AA37" s="41">
        <f t="shared" si="3"/>
        <v>907.17435509302345</v>
      </c>
      <c r="AB37" s="41">
        <f t="shared" si="3"/>
        <v>849.05077022480646</v>
      </c>
    </row>
    <row r="38" spans="2:28" x14ac:dyDescent="0.25">
      <c r="B38" s="10">
        <v>3</v>
      </c>
      <c r="C38" s="41">
        <f>((3.3*2.78)*10.76)</f>
        <v>98.712239999999994</v>
      </c>
      <c r="D38" s="12" t="s">
        <v>30</v>
      </c>
      <c r="E38" s="41">
        <f>($G14*$C38*E21)</f>
        <v>915.79214324074076</v>
      </c>
      <c r="F38" s="41">
        <f>($G14*$C38*F21)</f>
        <v>839.92995879629643</v>
      </c>
      <c r="G38" s="41">
        <f t="shared" si="3"/>
        <v>764.06777435185188</v>
      </c>
      <c r="H38" s="41">
        <f t="shared" si="3"/>
        <v>713.49298472222245</v>
      </c>
      <c r="I38" s="41">
        <f t="shared" si="3"/>
        <v>637.63080027777789</v>
      </c>
      <c r="J38" s="41">
        <f t="shared" si="3"/>
        <v>587.05601064814834</v>
      </c>
      <c r="K38" s="41">
        <f t="shared" si="3"/>
        <v>536.48122101851868</v>
      </c>
      <c r="L38" s="41">
        <f t="shared" si="3"/>
        <v>511.19382620370391</v>
      </c>
      <c r="M38" s="41">
        <f t="shared" si="3"/>
        <v>485.90643138888902</v>
      </c>
      <c r="N38" s="41">
        <f t="shared" si="3"/>
        <v>460.6190365740743</v>
      </c>
      <c r="O38" s="41">
        <f t="shared" si="3"/>
        <v>460.6190365740743</v>
      </c>
      <c r="P38" s="41">
        <f t="shared" si="3"/>
        <v>485.90643138888902</v>
      </c>
      <c r="Q38" s="41">
        <f t="shared" si="3"/>
        <v>511.19382620370391</v>
      </c>
      <c r="R38" s="41">
        <f t="shared" si="3"/>
        <v>536.48122101851868</v>
      </c>
      <c r="S38" s="41">
        <f t="shared" si="3"/>
        <v>587.05601064814834</v>
      </c>
      <c r="T38" s="41">
        <f t="shared" si="3"/>
        <v>637.63080027777789</v>
      </c>
      <c r="U38" s="41">
        <f t="shared" si="3"/>
        <v>738.78037953703722</v>
      </c>
      <c r="V38" s="41">
        <f t="shared" si="3"/>
        <v>839.92995879629643</v>
      </c>
      <c r="W38" s="41">
        <f t="shared" si="3"/>
        <v>966.36693287037042</v>
      </c>
      <c r="X38" s="41">
        <f t="shared" si="3"/>
        <v>1067.5165121296297</v>
      </c>
      <c r="Y38" s="41">
        <f t="shared" si="3"/>
        <v>1092.8039069444444</v>
      </c>
      <c r="Z38" s="41">
        <f t="shared" si="3"/>
        <v>1092.8039069444444</v>
      </c>
      <c r="AA38" s="41">
        <f t="shared" si="3"/>
        <v>1042.2291173148149</v>
      </c>
      <c r="AB38" s="41">
        <f t="shared" si="3"/>
        <v>966.36693287037042</v>
      </c>
    </row>
    <row r="39" spans="2:28" x14ac:dyDescent="0.25">
      <c r="B39" s="10">
        <v>4</v>
      </c>
      <c r="C39" s="41">
        <f>((4.05*2.78)*10.76)</f>
        <v>121.14683999999998</v>
      </c>
      <c r="D39" s="12" t="s">
        <v>86</v>
      </c>
      <c r="E39" s="41">
        <f>($G15*$C39*E22)</f>
        <v>1519.6169787499998</v>
      </c>
      <c r="F39" s="41">
        <f t="shared" si="3"/>
        <v>1426.5133887499999</v>
      </c>
      <c r="G39" s="41">
        <f t="shared" si="3"/>
        <v>1333.4097987499999</v>
      </c>
      <c r="H39" s="41">
        <f t="shared" si="3"/>
        <v>1240.30620875</v>
      </c>
      <c r="I39" s="41">
        <f t="shared" si="3"/>
        <v>1147.2026187500001</v>
      </c>
      <c r="J39" s="41">
        <f t="shared" si="3"/>
        <v>1085.13355875</v>
      </c>
      <c r="K39" s="41">
        <f t="shared" si="3"/>
        <v>1023.06449875</v>
      </c>
      <c r="L39" s="41">
        <f t="shared" si="3"/>
        <v>960.99543875000006</v>
      </c>
      <c r="M39" s="41">
        <f t="shared" si="3"/>
        <v>929.96090875000016</v>
      </c>
      <c r="N39" s="41">
        <f t="shared" si="3"/>
        <v>898.92637875000014</v>
      </c>
      <c r="O39" s="41">
        <f t="shared" si="3"/>
        <v>898.92637875000014</v>
      </c>
      <c r="P39" s="41">
        <f t="shared" si="3"/>
        <v>898.92637875000014</v>
      </c>
      <c r="Q39" s="41">
        <f t="shared" si="3"/>
        <v>960.99543875000006</v>
      </c>
      <c r="R39" s="41">
        <f t="shared" si="3"/>
        <v>1023.06449875</v>
      </c>
      <c r="S39" s="41">
        <f t="shared" si="3"/>
        <v>1147.2026187500001</v>
      </c>
      <c r="T39" s="41">
        <f t="shared" si="3"/>
        <v>1302.37526875</v>
      </c>
      <c r="U39" s="41">
        <f t="shared" si="3"/>
        <v>1488.5824487499999</v>
      </c>
      <c r="V39" s="41">
        <f t="shared" si="3"/>
        <v>1643.7550987499999</v>
      </c>
      <c r="W39" s="41">
        <f t="shared" si="3"/>
        <v>1767.89321875</v>
      </c>
      <c r="X39" s="41">
        <f t="shared" si="3"/>
        <v>1829.9622787499998</v>
      </c>
      <c r="Y39" s="41">
        <f t="shared" si="3"/>
        <v>1829.9622787499998</v>
      </c>
      <c r="Z39" s="41">
        <f t="shared" si="3"/>
        <v>1798.9277487499999</v>
      </c>
      <c r="AA39" s="41">
        <f t="shared" si="3"/>
        <v>1705.8241587499997</v>
      </c>
      <c r="AB39" s="41">
        <f t="shared" si="3"/>
        <v>1612.72056875</v>
      </c>
    </row>
    <row r="40" spans="2:28" x14ac:dyDescent="0.25">
      <c r="C40" s="20" t="s">
        <v>47</v>
      </c>
      <c r="D40" s="21" t="s">
        <v>41</v>
      </c>
      <c r="E40" s="58" t="s">
        <v>59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2:28" x14ac:dyDescent="0.25">
      <c r="C41" s="33">
        <f>+'DATOS '!J15</f>
        <v>0.40322580645161293</v>
      </c>
      <c r="D41" s="33">
        <f>(3.3*4.05*10.76)</f>
        <v>143.80739999999997</v>
      </c>
      <c r="E41" s="41">
        <f>(($C41*$D41*($N11-$L11)))</f>
        <v>521.88169354838703</v>
      </c>
      <c r="F41" s="41">
        <f t="shared" ref="F41:AB41" si="4">(($C41*$D41*($N11-$L11)))</f>
        <v>521.88169354838703</v>
      </c>
      <c r="G41" s="41">
        <f t="shared" si="4"/>
        <v>521.88169354838703</v>
      </c>
      <c r="H41" s="41">
        <f t="shared" si="4"/>
        <v>521.88169354838703</v>
      </c>
      <c r="I41" s="41">
        <f t="shared" si="4"/>
        <v>521.88169354838703</v>
      </c>
      <c r="J41" s="41">
        <f t="shared" si="4"/>
        <v>521.88169354838703</v>
      </c>
      <c r="K41" s="41">
        <f t="shared" si="4"/>
        <v>521.88169354838703</v>
      </c>
      <c r="L41" s="41">
        <f t="shared" si="4"/>
        <v>521.88169354838703</v>
      </c>
      <c r="M41" s="41">
        <f t="shared" si="4"/>
        <v>521.88169354838703</v>
      </c>
      <c r="N41" s="41">
        <f t="shared" si="4"/>
        <v>521.88169354838703</v>
      </c>
      <c r="O41" s="41">
        <f t="shared" si="4"/>
        <v>521.88169354838703</v>
      </c>
      <c r="P41" s="41">
        <f t="shared" si="4"/>
        <v>521.88169354838703</v>
      </c>
      <c r="Q41" s="41">
        <f t="shared" si="4"/>
        <v>521.88169354838703</v>
      </c>
      <c r="R41" s="41">
        <f t="shared" si="4"/>
        <v>521.88169354838703</v>
      </c>
      <c r="S41" s="41">
        <f t="shared" si="4"/>
        <v>521.88169354838703</v>
      </c>
      <c r="T41" s="41">
        <f t="shared" si="4"/>
        <v>521.88169354838703</v>
      </c>
      <c r="U41" s="41">
        <f t="shared" si="4"/>
        <v>521.88169354838703</v>
      </c>
      <c r="V41" s="41">
        <f t="shared" si="4"/>
        <v>521.88169354838703</v>
      </c>
      <c r="W41" s="41">
        <f t="shared" si="4"/>
        <v>521.88169354838703</v>
      </c>
      <c r="X41" s="41">
        <f t="shared" si="4"/>
        <v>521.88169354838703</v>
      </c>
      <c r="Y41" s="41">
        <f t="shared" si="4"/>
        <v>521.88169354838703</v>
      </c>
      <c r="Z41" s="41">
        <f t="shared" si="4"/>
        <v>521.88169354838703</v>
      </c>
      <c r="AA41" s="41">
        <f t="shared" si="4"/>
        <v>521.88169354838703</v>
      </c>
      <c r="AB41" s="41">
        <f t="shared" si="4"/>
        <v>521.88169354838703</v>
      </c>
    </row>
    <row r="42" spans="2:28" x14ac:dyDescent="0.25">
      <c r="B42" s="59"/>
      <c r="C42" s="59"/>
      <c r="D42" s="59"/>
    </row>
    <row r="43" spans="2:28" x14ac:dyDescent="0.25">
      <c r="B43" s="59"/>
      <c r="C43" s="59"/>
      <c r="D43" s="59"/>
    </row>
    <row r="44" spans="2:28" x14ac:dyDescent="0.25">
      <c r="B44" s="43" t="s">
        <v>31</v>
      </c>
      <c r="C44" s="43" t="s">
        <v>41</v>
      </c>
      <c r="D44" s="43" t="s">
        <v>42</v>
      </c>
      <c r="E44" s="58" t="s">
        <v>60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2:28" x14ac:dyDescent="0.25">
      <c r="B45" s="10">
        <v>1</v>
      </c>
      <c r="C45" s="2">
        <f>((1.54*2.26)*10.76)</f>
        <v>37.449103999999998</v>
      </c>
      <c r="D45" s="10" t="s">
        <v>87</v>
      </c>
      <c r="E45" s="60">
        <f>($E32*$C45*E26)+($C45*$E31*$E30*E29)</f>
        <v>822.46096695839992</v>
      </c>
      <c r="F45" s="60">
        <f>($E32*$C45*F26)+($C45*$E31*$E30*F29)</f>
        <v>706.11034574079997</v>
      </c>
      <c r="G45" s="60">
        <f>($E32*$C45*G26)+($C45*$E31*$E30*G29)</f>
        <v>589.75972452320002</v>
      </c>
      <c r="H45" s="60">
        <f>($E32*$C45*H26)+($C45*$E31*$E30*H29)</f>
        <v>473.40910330560001</v>
      </c>
      <c r="I45" s="60">
        <f>($E32*$C45*I26)+($C45*$E31*$E30*I29)</f>
        <v>385.14531008800003</v>
      </c>
      <c r="J45" s="60">
        <f t="shared" ref="J45:AB45" si="5">($E32*$C45*J26)+($C45*$E31*$E30*J29)</f>
        <v>1179.5194490464</v>
      </c>
      <c r="K45" s="60">
        <f t="shared" si="5"/>
        <v>2238.6849676575998</v>
      </c>
      <c r="L45" s="60">
        <f t="shared" si="5"/>
        <v>3354.0241422688</v>
      </c>
      <c r="M45" s="60">
        <f>($E32*$C45*M26)+($C45*$E31*$E30*M29)</f>
        <v>4292.8357304448</v>
      </c>
      <c r="N45" s="60">
        <f t="shared" si="5"/>
        <v>4878.5921457504001</v>
      </c>
      <c r="O45" s="60">
        <f t="shared" si="5"/>
        <v>5139.3802161856001</v>
      </c>
      <c r="P45" s="60">
        <f>($E32*$C45*P26)+($C45*$E31*$E30*P29)</f>
        <v>4754.2349060976003</v>
      </c>
      <c r="Q45" s="60">
        <f t="shared" si="5"/>
        <v>4308.9126307919996</v>
      </c>
      <c r="R45" s="60">
        <f>($E32*$C45*R26)+($C45*$E31*$E30*R29)</f>
        <v>3895.6804927040002</v>
      </c>
      <c r="S45" s="60">
        <f t="shared" si="5"/>
        <v>3570.7121478335998</v>
      </c>
      <c r="T45" s="60">
        <f t="shared" si="5"/>
        <v>3305.9207681808002</v>
      </c>
      <c r="U45" s="60">
        <f t="shared" si="5"/>
        <v>2924.7787673103999</v>
      </c>
      <c r="V45" s="60">
        <f t="shared" si="5"/>
        <v>2543.63676644</v>
      </c>
      <c r="W45" s="60">
        <f t="shared" si="5"/>
        <v>2134.4079375695997</v>
      </c>
      <c r="X45" s="60">
        <f t="shared" si="5"/>
        <v>1813.4429019167999</v>
      </c>
      <c r="Y45" s="60">
        <f t="shared" si="5"/>
        <v>1580.7416594816</v>
      </c>
      <c r="Z45" s="60">
        <f t="shared" si="5"/>
        <v>1348.0404170463999</v>
      </c>
      <c r="AA45" s="60">
        <f t="shared" si="5"/>
        <v>1143.4260026111999</v>
      </c>
      <c r="AB45" s="60">
        <f t="shared" si="5"/>
        <v>938.81158817599999</v>
      </c>
    </row>
    <row r="47" spans="2:28" x14ac:dyDescent="0.25">
      <c r="B47" s="61" t="s">
        <v>35</v>
      </c>
      <c r="C47" s="61" t="s">
        <v>61</v>
      </c>
      <c r="D47" s="43" t="s">
        <v>62</v>
      </c>
      <c r="E47" s="58" t="s">
        <v>63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2:28" x14ac:dyDescent="0.25">
      <c r="B48" s="10">
        <v>245</v>
      </c>
      <c r="C48" s="10">
        <v>155</v>
      </c>
      <c r="D48" s="10">
        <v>25</v>
      </c>
      <c r="E48" s="10">
        <f>($D48*$B48*1)+($D48*$C48)</f>
        <v>10000</v>
      </c>
      <c r="F48" s="10">
        <f t="shared" ref="F48:AB48" si="6">($D48*$B48*1)+($D48*$C48)</f>
        <v>10000</v>
      </c>
      <c r="G48" s="10">
        <f t="shared" si="6"/>
        <v>10000</v>
      </c>
      <c r="H48" s="10">
        <f t="shared" si="6"/>
        <v>10000</v>
      </c>
      <c r="I48" s="10">
        <f t="shared" si="6"/>
        <v>10000</v>
      </c>
      <c r="J48" s="10">
        <f t="shared" si="6"/>
        <v>10000</v>
      </c>
      <c r="K48" s="10">
        <f t="shared" si="6"/>
        <v>10000</v>
      </c>
      <c r="L48" s="10">
        <f t="shared" si="6"/>
        <v>10000</v>
      </c>
      <c r="M48" s="10">
        <f t="shared" si="6"/>
        <v>10000</v>
      </c>
      <c r="N48" s="10">
        <f t="shared" si="6"/>
        <v>10000</v>
      </c>
      <c r="O48" s="10">
        <f t="shared" si="6"/>
        <v>10000</v>
      </c>
      <c r="P48" s="10">
        <f t="shared" si="6"/>
        <v>10000</v>
      </c>
      <c r="Q48" s="10">
        <f t="shared" si="6"/>
        <v>10000</v>
      </c>
      <c r="R48" s="10">
        <f t="shared" si="6"/>
        <v>10000</v>
      </c>
      <c r="S48" s="10">
        <f t="shared" si="6"/>
        <v>10000</v>
      </c>
      <c r="T48" s="10">
        <f t="shared" si="6"/>
        <v>10000</v>
      </c>
      <c r="U48" s="10">
        <f t="shared" si="6"/>
        <v>10000</v>
      </c>
      <c r="V48" s="10">
        <f t="shared" si="6"/>
        <v>10000</v>
      </c>
      <c r="W48" s="10">
        <f t="shared" si="6"/>
        <v>10000</v>
      </c>
      <c r="X48" s="10">
        <f t="shared" si="6"/>
        <v>10000</v>
      </c>
      <c r="Y48" s="10">
        <f t="shared" si="6"/>
        <v>10000</v>
      </c>
      <c r="Z48" s="10">
        <f t="shared" si="6"/>
        <v>10000</v>
      </c>
      <c r="AA48" s="10">
        <f t="shared" si="6"/>
        <v>10000</v>
      </c>
      <c r="AB48" s="10">
        <f t="shared" si="6"/>
        <v>10000</v>
      </c>
    </row>
    <row r="49" spans="2:28" x14ac:dyDescent="0.25">
      <c r="B49" s="43" t="s">
        <v>64</v>
      </c>
      <c r="C49" s="43" t="s">
        <v>65</v>
      </c>
      <c r="D49" s="43" t="s">
        <v>66</v>
      </c>
      <c r="E49" s="58" t="s">
        <v>67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2:28" x14ac:dyDescent="0.25">
      <c r="B50" s="62">
        <v>32</v>
      </c>
      <c r="C50" s="10">
        <v>6</v>
      </c>
      <c r="D50" s="10">
        <v>3.41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f>(($B50*$D50)*$C50)*0.18</f>
        <v>117.8496</v>
      </c>
      <c r="M50" s="41">
        <f t="shared" ref="M50:X50" si="7">(($B50*$D50)*$C50)*0.18</f>
        <v>117.8496</v>
      </c>
      <c r="N50" s="41">
        <f t="shared" si="7"/>
        <v>117.8496</v>
      </c>
      <c r="O50" s="41">
        <f t="shared" si="7"/>
        <v>117.8496</v>
      </c>
      <c r="P50" s="41">
        <f t="shared" si="7"/>
        <v>117.8496</v>
      </c>
      <c r="Q50" s="41">
        <f t="shared" si="7"/>
        <v>117.8496</v>
      </c>
      <c r="R50" s="41">
        <f t="shared" si="7"/>
        <v>117.8496</v>
      </c>
      <c r="S50" s="41">
        <f t="shared" si="7"/>
        <v>117.8496</v>
      </c>
      <c r="T50" s="41">
        <f t="shared" si="7"/>
        <v>117.8496</v>
      </c>
      <c r="U50" s="41">
        <f t="shared" si="7"/>
        <v>117.8496</v>
      </c>
      <c r="V50" s="41">
        <f t="shared" si="7"/>
        <v>117.8496</v>
      </c>
      <c r="W50" s="41">
        <f t="shared" si="7"/>
        <v>117.8496</v>
      </c>
      <c r="X50" s="41">
        <f t="shared" si="7"/>
        <v>117.8496</v>
      </c>
      <c r="Y50" s="41">
        <v>0</v>
      </c>
      <c r="Z50" s="41">
        <v>0</v>
      </c>
      <c r="AA50" s="41">
        <v>0</v>
      </c>
      <c r="AB50" s="41">
        <v>0</v>
      </c>
    </row>
    <row r="51" spans="2:28" x14ac:dyDescent="0.25">
      <c r="E51" s="58" t="s">
        <v>68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2:28" x14ac:dyDescent="0.25">
      <c r="E52" s="42">
        <f>SUM(E36,E37,E38,E39,E41,E43,E45,E48,E50)/12000</f>
        <v>1.2527813634251816</v>
      </c>
      <c r="F52" s="42">
        <f t="shared" ref="F52:K52" si="8">SUM(F36:F39,F41,F45,F48)/12000</f>
        <v>1.2215150097763421</v>
      </c>
      <c r="G52" s="42">
        <f t="shared" si="8"/>
        <v>1.1911307745512749</v>
      </c>
      <c r="H52" s="42">
        <f t="shared" si="8"/>
        <v>1.1628538222274425</v>
      </c>
      <c r="I52" s="42">
        <f t="shared" si="8"/>
        <v>1.1372319720385513</v>
      </c>
      <c r="J52" s="42">
        <f t="shared" si="8"/>
        <v>1.1883170789864914</v>
      </c>
      <c r="K52" s="42">
        <f t="shared" si="8"/>
        <v>1.2630078318512346</v>
      </c>
      <c r="L52" s="42">
        <f t="shared" ref="L52:X52" si="9">SUM(L36:L39,L41,L43,L45,L48,L50)/12000</f>
        <v>1.3609156745371092</v>
      </c>
      <c r="M52" s="42">
        <f t="shared" si="9"/>
        <v>1.4410643487371047</v>
      </c>
      <c r="N52" s="42">
        <f t="shared" si="9"/>
        <v>1.4975175090273576</v>
      </c>
      <c r="O52" s="42">
        <f t="shared" si="9"/>
        <v>1.5300437700339082</v>
      </c>
      <c r="P52" s="42">
        <f t="shared" si="9"/>
        <v>1.5117316506551997</v>
      </c>
      <c r="Q52" s="42">
        <f t="shared" si="9"/>
        <v>1.4902732713817428</v>
      </c>
      <c r="R52" s="42">
        <f t="shared" si="9"/>
        <v>1.4681851357498041</v>
      </c>
      <c r="S52" s="42">
        <f t="shared" si="9"/>
        <v>1.4574280863272853</v>
      </c>
      <c r="T52" s="42">
        <f t="shared" si="9"/>
        <v>1.4558116924519693</v>
      </c>
      <c r="U52" s="42">
        <f t="shared" si="9"/>
        <v>1.4479962556510413</v>
      </c>
      <c r="V52" s="42">
        <f t="shared" si="9"/>
        <v>1.4400164240529552</v>
      </c>
      <c r="W52" s="42">
        <f t="shared" si="9"/>
        <v>1.425913161062822</v>
      </c>
      <c r="X52" s="42">
        <f t="shared" si="9"/>
        <v>1.4094636935700786</v>
      </c>
      <c r="Y52" s="42">
        <f>SUM(Y36:Y39,Y41,Y45,Y48)/12000</f>
        <v>1.3781723533846586</v>
      </c>
      <c r="Z52" s="42">
        <f>SUM(Z36:Z39,Z41,Z45,Z48)/12000</f>
        <v>1.3520083194646713</v>
      </c>
      <c r="AA52" s="42">
        <f>SUM(AA36:AA39,AA41,AA45,AA48)/12000</f>
        <v>1.3163760510393718</v>
      </c>
      <c r="AB52" s="42">
        <f>SUM(AB36:AB39,AB41,AB45,AB48)/12000</f>
        <v>1.2786364997128383</v>
      </c>
    </row>
    <row r="54" spans="2:28" ht="15.75" thickBot="1" x14ac:dyDescent="0.3"/>
    <row r="55" spans="2:28" ht="15.75" thickBot="1" x14ac:dyDescent="0.3">
      <c r="V55" s="63" t="s">
        <v>85</v>
      </c>
      <c r="W55" s="64"/>
      <c r="X55" s="64"/>
      <c r="Y55" s="64"/>
      <c r="Z55" s="65">
        <f>SUM(E52:AB52)</f>
        <v>32.678391749696438</v>
      </c>
    </row>
  </sheetData>
  <sheetProtection algorithmName="SHA-512" hashValue="rkUc7VO4PuqraLHFOiDJN7CzYYZYcum6YsNciuurlM45hFLyRnooLtCi4UJrvlKOrCmXFdPT5OGxBCoZZAQmog==" saltValue="bWSMzHn8pg8aliKl9mxlUQ==" spinCount="100000" sheet="1" objects="1" scenarios="1" selectLockedCells="1" selectUnlockedCells="1"/>
  <mergeCells count="26">
    <mergeCell ref="B2:D2"/>
    <mergeCell ref="E2:AB2"/>
    <mergeCell ref="B10:G10"/>
    <mergeCell ref="L10:M10"/>
    <mergeCell ref="N10:O10"/>
    <mergeCell ref="P10:T10"/>
    <mergeCell ref="B34:D34"/>
    <mergeCell ref="E34:AB34"/>
    <mergeCell ref="L11:M11"/>
    <mergeCell ref="N11:O11"/>
    <mergeCell ref="P11:T11"/>
    <mergeCell ref="B17:D17"/>
    <mergeCell ref="E17:AB17"/>
    <mergeCell ref="B24:D24"/>
    <mergeCell ref="E24:AB24"/>
    <mergeCell ref="B28:AB28"/>
    <mergeCell ref="B29:D29"/>
    <mergeCell ref="B30:D30"/>
    <mergeCell ref="B31:D31"/>
    <mergeCell ref="B32:D32"/>
    <mergeCell ref="V55:Y55"/>
    <mergeCell ref="E40:AB40"/>
    <mergeCell ref="E44:AB44"/>
    <mergeCell ref="E47:AB47"/>
    <mergeCell ref="E49:AB49"/>
    <mergeCell ref="E51:AB5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65"/>
  <sheetViews>
    <sheetView topLeftCell="A20" zoomScale="70" zoomScaleNormal="70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2" spans="2:28" x14ac:dyDescent="0.25">
      <c r="B2" s="17" t="s">
        <v>39</v>
      </c>
      <c r="C2" s="18"/>
      <c r="D2" s="19"/>
      <c r="E2" s="17" t="s">
        <v>40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2:28" x14ac:dyDescent="0.25">
      <c r="B3" s="20" t="s">
        <v>28</v>
      </c>
      <c r="C3" s="21" t="s">
        <v>41</v>
      </c>
      <c r="D3" s="22" t="s">
        <v>42</v>
      </c>
      <c r="E3" s="23">
        <v>4.1666666666666664E-2</v>
      </c>
      <c r="F3" s="24">
        <v>8.3333333333333301E-2</v>
      </c>
      <c r="G3" s="24">
        <v>0.125</v>
      </c>
      <c r="H3" s="24">
        <v>0.16666666666666699</v>
      </c>
      <c r="I3" s="24">
        <v>0.20833333333333301</v>
      </c>
      <c r="J3" s="24">
        <v>0.25</v>
      </c>
      <c r="K3" s="24">
        <v>0.29166666666666702</v>
      </c>
      <c r="L3" s="24">
        <v>0.33333333333333298</v>
      </c>
      <c r="M3" s="24">
        <v>0.375</v>
      </c>
      <c r="N3" s="24">
        <v>0.41666666666666702</v>
      </c>
      <c r="O3" s="24">
        <v>0.45833333333333298</v>
      </c>
      <c r="P3" s="24">
        <v>0.5</v>
      </c>
      <c r="Q3" s="24">
        <v>0.54166666666666696</v>
      </c>
      <c r="R3" s="24">
        <v>0.58333333333333304</v>
      </c>
      <c r="S3" s="24">
        <v>0.625</v>
      </c>
      <c r="T3" s="24">
        <v>0.66666666666666696</v>
      </c>
      <c r="U3" s="24">
        <v>0.70833333333333304</v>
      </c>
      <c r="V3" s="24">
        <v>0.75</v>
      </c>
      <c r="W3" s="24">
        <v>0.79166666666666696</v>
      </c>
      <c r="X3" s="24">
        <v>0.83333333333333304</v>
      </c>
      <c r="Y3" s="24">
        <v>0.875</v>
      </c>
      <c r="Z3" s="24">
        <v>0.91666666666666696</v>
      </c>
      <c r="AA3" s="24">
        <v>0.95833333333333304</v>
      </c>
      <c r="AB3" s="25">
        <v>1</v>
      </c>
    </row>
    <row r="4" spans="2:28" x14ac:dyDescent="0.25">
      <c r="B4" s="10">
        <v>1</v>
      </c>
      <c r="C4" s="10">
        <f>((1.1*2.78)*10.76)</f>
        <v>32.90408</v>
      </c>
      <c r="D4" s="12" t="s">
        <v>33</v>
      </c>
      <c r="E4" s="10">
        <v>20</v>
      </c>
      <c r="F4" s="10">
        <v>17</v>
      </c>
      <c r="G4" s="10">
        <v>15</v>
      </c>
      <c r="H4" s="10">
        <v>13</v>
      </c>
      <c r="I4" s="10">
        <v>11</v>
      </c>
      <c r="J4" s="10">
        <v>10</v>
      </c>
      <c r="K4" s="10">
        <v>8</v>
      </c>
      <c r="L4" s="10">
        <v>8</v>
      </c>
      <c r="M4" s="10">
        <v>10</v>
      </c>
      <c r="N4" s="10">
        <v>13</v>
      </c>
      <c r="O4" s="10">
        <v>17</v>
      </c>
      <c r="P4" s="10">
        <v>22</v>
      </c>
      <c r="Q4" s="10">
        <v>26</v>
      </c>
      <c r="R4" s="10">
        <v>29</v>
      </c>
      <c r="S4" s="10">
        <v>31</v>
      </c>
      <c r="T4" s="10">
        <v>32</v>
      </c>
      <c r="U4" s="10">
        <v>32</v>
      </c>
      <c r="V4" s="10">
        <v>32</v>
      </c>
      <c r="W4" s="10">
        <v>31</v>
      </c>
      <c r="X4" s="10">
        <v>30</v>
      </c>
      <c r="Y4" s="10">
        <v>28</v>
      </c>
      <c r="Z4" s="10">
        <v>26</v>
      </c>
      <c r="AA4" s="10">
        <v>24</v>
      </c>
      <c r="AB4" s="10">
        <v>22</v>
      </c>
    </row>
    <row r="5" spans="2:28" x14ac:dyDescent="0.25">
      <c r="B5" s="10">
        <v>2</v>
      </c>
      <c r="C5" s="10">
        <f>((3.02*2.78)*10.76)</f>
        <v>90.336655999999991</v>
      </c>
      <c r="D5" s="12" t="s">
        <v>29</v>
      </c>
      <c r="E5" s="10">
        <v>17</v>
      </c>
      <c r="F5" s="10">
        <v>15</v>
      </c>
      <c r="G5" s="10">
        <v>13</v>
      </c>
      <c r="H5" s="10">
        <v>11</v>
      </c>
      <c r="I5" s="10">
        <v>10</v>
      </c>
      <c r="J5" s="10">
        <v>8</v>
      </c>
      <c r="K5" s="10">
        <v>7</v>
      </c>
      <c r="L5" s="10">
        <v>8</v>
      </c>
      <c r="M5" s="10">
        <v>10</v>
      </c>
      <c r="N5" s="10">
        <v>14</v>
      </c>
      <c r="O5" s="10">
        <v>17</v>
      </c>
      <c r="P5" s="10">
        <v>20</v>
      </c>
      <c r="Q5" s="10">
        <v>22</v>
      </c>
      <c r="R5" s="10">
        <v>23</v>
      </c>
      <c r="S5" s="10">
        <v>23</v>
      </c>
      <c r="T5" s="10">
        <v>24</v>
      </c>
      <c r="U5" s="10">
        <v>24</v>
      </c>
      <c r="V5" s="10">
        <v>25</v>
      </c>
      <c r="W5" s="10">
        <v>25</v>
      </c>
      <c r="X5" s="10">
        <v>24</v>
      </c>
      <c r="Y5" s="10">
        <v>23</v>
      </c>
      <c r="Z5" s="10">
        <v>22</v>
      </c>
      <c r="AA5" s="10">
        <v>20</v>
      </c>
      <c r="AB5" s="10">
        <v>18</v>
      </c>
    </row>
    <row r="6" spans="2:28" x14ac:dyDescent="0.25">
      <c r="B6" s="10">
        <v>3</v>
      </c>
      <c r="C6" s="10">
        <f>((3.3*2.78)*10.76)</f>
        <v>98.712239999999994</v>
      </c>
      <c r="D6" s="12" t="s">
        <v>30</v>
      </c>
      <c r="E6" s="10">
        <v>25</v>
      </c>
      <c r="F6" s="10">
        <v>22</v>
      </c>
      <c r="G6" s="10">
        <v>19</v>
      </c>
      <c r="H6" s="10">
        <v>17</v>
      </c>
      <c r="I6" s="10">
        <v>14</v>
      </c>
      <c r="J6" s="10">
        <v>12</v>
      </c>
      <c r="K6" s="10">
        <v>10</v>
      </c>
      <c r="L6" s="10">
        <v>9</v>
      </c>
      <c r="M6" s="10">
        <v>8</v>
      </c>
      <c r="N6" s="10">
        <v>7</v>
      </c>
      <c r="O6" s="10">
        <v>7</v>
      </c>
      <c r="P6" s="10">
        <v>8</v>
      </c>
      <c r="Q6" s="10">
        <v>9</v>
      </c>
      <c r="R6" s="10">
        <v>10</v>
      </c>
      <c r="S6" s="10">
        <v>12</v>
      </c>
      <c r="T6" s="10">
        <v>14</v>
      </c>
      <c r="U6" s="10">
        <v>18</v>
      </c>
      <c r="V6" s="10">
        <v>22</v>
      </c>
      <c r="W6" s="10">
        <v>27</v>
      </c>
      <c r="X6" s="10">
        <v>31</v>
      </c>
      <c r="Y6" s="10">
        <v>32</v>
      </c>
      <c r="Z6" s="10">
        <v>32</v>
      </c>
      <c r="AA6" s="10">
        <v>30</v>
      </c>
      <c r="AB6" s="10">
        <v>27</v>
      </c>
    </row>
    <row r="7" spans="2:28" x14ac:dyDescent="0.25">
      <c r="B7" s="10">
        <v>4</v>
      </c>
      <c r="C7" s="10">
        <f>((4.05*2.78)*10.76)</f>
        <v>121.14683999999998</v>
      </c>
      <c r="D7" s="12" t="s">
        <v>86</v>
      </c>
      <c r="E7" s="10">
        <v>28</v>
      </c>
      <c r="F7" s="10">
        <v>25</v>
      </c>
      <c r="G7" s="10">
        <v>22</v>
      </c>
      <c r="H7" s="10">
        <v>19</v>
      </c>
      <c r="I7" s="10">
        <v>16</v>
      </c>
      <c r="J7" s="10">
        <v>14</v>
      </c>
      <c r="K7" s="10">
        <v>12</v>
      </c>
      <c r="L7" s="10">
        <v>10</v>
      </c>
      <c r="M7" s="10">
        <v>9</v>
      </c>
      <c r="N7" s="10">
        <v>8</v>
      </c>
      <c r="O7" s="10">
        <v>8</v>
      </c>
      <c r="P7" s="10">
        <v>8</v>
      </c>
      <c r="Q7" s="10">
        <v>10</v>
      </c>
      <c r="R7" s="10">
        <v>12</v>
      </c>
      <c r="S7" s="10">
        <v>16</v>
      </c>
      <c r="T7" s="10">
        <v>21</v>
      </c>
      <c r="U7" s="10">
        <v>27</v>
      </c>
      <c r="V7" s="10">
        <v>32</v>
      </c>
      <c r="W7" s="10">
        <v>36</v>
      </c>
      <c r="X7" s="10">
        <v>38</v>
      </c>
      <c r="Y7" s="10">
        <v>38</v>
      </c>
      <c r="Z7" s="10">
        <v>37</v>
      </c>
      <c r="AA7" s="10">
        <v>34</v>
      </c>
      <c r="AB7" s="10">
        <v>31</v>
      </c>
    </row>
    <row r="10" spans="2:28" x14ac:dyDescent="0.25">
      <c r="B10" s="26" t="s">
        <v>43</v>
      </c>
      <c r="C10" s="26"/>
      <c r="D10" s="26"/>
      <c r="E10" s="26"/>
      <c r="F10" s="26"/>
      <c r="G10" s="26"/>
      <c r="J10" s="27" t="s">
        <v>47</v>
      </c>
      <c r="K10" s="27" t="s">
        <v>41</v>
      </c>
      <c r="L10" s="28" t="s">
        <v>71</v>
      </c>
      <c r="M10" s="28"/>
      <c r="N10" s="28" t="s">
        <v>72</v>
      </c>
      <c r="O10" s="28"/>
      <c r="P10" s="29" t="s">
        <v>70</v>
      </c>
      <c r="Q10" s="30"/>
      <c r="R10" s="30"/>
      <c r="S10" s="30"/>
      <c r="T10" s="31"/>
    </row>
    <row r="11" spans="2:28" x14ac:dyDescent="0.25">
      <c r="B11" s="32" t="s">
        <v>28</v>
      </c>
      <c r="C11" s="32" t="s">
        <v>44</v>
      </c>
      <c r="D11" s="6" t="s">
        <v>45</v>
      </c>
      <c r="E11" s="7" t="s">
        <v>3</v>
      </c>
      <c r="F11" s="7" t="s">
        <v>46</v>
      </c>
      <c r="G11" s="7" t="s">
        <v>47</v>
      </c>
      <c r="J11" s="33">
        <f>+'DATOS '!J15</f>
        <v>0.40322580645161293</v>
      </c>
      <c r="K11" s="33">
        <f>(3.3*4.05*10.76)</f>
        <v>143.80739999999997</v>
      </c>
      <c r="L11" s="34">
        <f>(22*9/5)+32</f>
        <v>71.599999999999994</v>
      </c>
      <c r="M11" s="35"/>
      <c r="N11" s="36">
        <f>(27*9/5)+32</f>
        <v>80.599999999999994</v>
      </c>
      <c r="O11" s="37"/>
      <c r="P11" s="38">
        <f>(J11*K11*(N11-L11))</f>
        <v>521.88169354838703</v>
      </c>
      <c r="Q11" s="39"/>
      <c r="R11" s="39"/>
      <c r="S11" s="39"/>
      <c r="T11" s="40"/>
    </row>
    <row r="12" spans="2:28" x14ac:dyDescent="0.25">
      <c r="B12" s="10">
        <v>1</v>
      </c>
      <c r="C12" s="10">
        <f>+'DATOS '!AB6</f>
        <v>4</v>
      </c>
      <c r="D12" s="10">
        <f>(35*9/5)+32</f>
        <v>95</v>
      </c>
      <c r="E12" s="10">
        <f>(22*9/5)+32</f>
        <v>71.599999999999994</v>
      </c>
      <c r="F12" s="10">
        <v>0.83</v>
      </c>
      <c r="G12" s="10">
        <f>+'DATOS '!M11</f>
        <v>0.38759689922480617</v>
      </c>
    </row>
    <row r="13" spans="2:28" x14ac:dyDescent="0.25">
      <c r="B13" s="10">
        <v>2</v>
      </c>
      <c r="C13" s="10">
        <f>+'DATOS '!AB7</f>
        <v>-6.75</v>
      </c>
      <c r="D13" s="10">
        <f t="shared" ref="D13:D15" si="0">(35*9/5)+32</f>
        <v>95</v>
      </c>
      <c r="E13" s="10">
        <f t="shared" ref="E13:E15" si="1">(22*9/5)+32</f>
        <v>71.599999999999994</v>
      </c>
      <c r="F13" s="10">
        <v>0.83</v>
      </c>
      <c r="G13" s="10">
        <f>+'DATOS '!M11</f>
        <v>0.38759689922480617</v>
      </c>
    </row>
    <row r="14" spans="2:28" x14ac:dyDescent="0.25">
      <c r="B14" s="10">
        <v>3</v>
      </c>
      <c r="C14" s="10">
        <f>+'DATOS '!AB8</f>
        <v>-6.75</v>
      </c>
      <c r="D14" s="10">
        <f t="shared" si="0"/>
        <v>95</v>
      </c>
      <c r="E14" s="10">
        <f t="shared" si="1"/>
        <v>71.599999999999994</v>
      </c>
      <c r="F14" s="10">
        <v>0.83</v>
      </c>
      <c r="G14" s="10">
        <f>+'DATOS '!M6</f>
        <v>0.30864197530864196</v>
      </c>
    </row>
    <row r="15" spans="2:28" x14ac:dyDescent="0.25">
      <c r="B15" s="10">
        <v>4</v>
      </c>
      <c r="C15" s="10">
        <f>+'DATOS '!AB9</f>
        <v>4</v>
      </c>
      <c r="D15" s="10">
        <f t="shared" si="0"/>
        <v>95</v>
      </c>
      <c r="E15" s="10">
        <f t="shared" si="1"/>
        <v>71.599999999999994</v>
      </c>
      <c r="F15" s="10">
        <v>0.83</v>
      </c>
      <c r="G15" s="10">
        <f>+'DATOS '!M6</f>
        <v>0.30864197530864196</v>
      </c>
    </row>
    <row r="17" spans="2:28" x14ac:dyDescent="0.25">
      <c r="B17" s="17" t="s">
        <v>39</v>
      </c>
      <c r="C17" s="18"/>
      <c r="D17" s="19"/>
      <c r="E17" s="17" t="s">
        <v>48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</row>
    <row r="18" spans="2:28" x14ac:dyDescent="0.25">
      <c r="B18" s="20" t="s">
        <v>28</v>
      </c>
      <c r="C18" s="21" t="s">
        <v>41</v>
      </c>
      <c r="D18" s="22" t="s">
        <v>42</v>
      </c>
      <c r="E18" s="23">
        <v>4.1666666666666664E-2</v>
      </c>
      <c r="F18" s="24">
        <v>8.3333333333333301E-2</v>
      </c>
      <c r="G18" s="24">
        <v>0.125</v>
      </c>
      <c r="H18" s="24">
        <v>0.16666666666666699</v>
      </c>
      <c r="I18" s="24">
        <v>0.20833333333333301</v>
      </c>
      <c r="J18" s="24">
        <v>0.25</v>
      </c>
      <c r="K18" s="24">
        <v>0.29166666666666702</v>
      </c>
      <c r="L18" s="24">
        <v>0.33333333333333298</v>
      </c>
      <c r="M18" s="24">
        <v>0.375</v>
      </c>
      <c r="N18" s="24">
        <v>0.41666666666666702</v>
      </c>
      <c r="O18" s="24">
        <v>0.45833333333333298</v>
      </c>
      <c r="P18" s="24">
        <v>0.5</v>
      </c>
      <c r="Q18" s="24">
        <v>0.54166666666666696</v>
      </c>
      <c r="R18" s="24">
        <v>0.58333333333333304</v>
      </c>
      <c r="S18" s="24">
        <v>0.625</v>
      </c>
      <c r="T18" s="24">
        <v>0.66666666666666696</v>
      </c>
      <c r="U18" s="24">
        <v>0.70833333333333304</v>
      </c>
      <c r="V18" s="24">
        <v>0.75</v>
      </c>
      <c r="W18" s="24">
        <v>0.79166666666666696</v>
      </c>
      <c r="X18" s="24">
        <v>0.83333333333333304</v>
      </c>
      <c r="Y18" s="24">
        <v>0.875</v>
      </c>
      <c r="Z18" s="24">
        <v>0.91666666666666696</v>
      </c>
      <c r="AA18" s="24">
        <v>0.95833333333333304</v>
      </c>
      <c r="AB18" s="25">
        <v>1</v>
      </c>
    </row>
    <row r="19" spans="2:28" x14ac:dyDescent="0.25">
      <c r="B19" s="10">
        <v>1</v>
      </c>
      <c r="C19" s="41">
        <f>((1.1*2.78)*10.76)</f>
        <v>32.90408</v>
      </c>
      <c r="D19" s="12" t="s">
        <v>33</v>
      </c>
      <c r="E19" s="41">
        <f>((E4+$C12)*$F12+(78-$E12)+($D12-85))</f>
        <v>36.320000000000007</v>
      </c>
      <c r="F19" s="41">
        <f t="shared" ref="F19:AB22" si="2">((F4+$C12)*$F12+(78-$E12)+($D12-85))</f>
        <v>33.830000000000005</v>
      </c>
      <c r="G19" s="41">
        <f t="shared" si="2"/>
        <v>32.17</v>
      </c>
      <c r="H19" s="41">
        <f t="shared" si="2"/>
        <v>30.510000000000005</v>
      </c>
      <c r="I19" s="41">
        <f t="shared" si="2"/>
        <v>28.850000000000005</v>
      </c>
      <c r="J19" s="41">
        <f t="shared" si="2"/>
        <v>28.020000000000003</v>
      </c>
      <c r="K19" s="41">
        <f t="shared" si="2"/>
        <v>26.360000000000007</v>
      </c>
      <c r="L19" s="41">
        <f t="shared" si="2"/>
        <v>26.360000000000007</v>
      </c>
      <c r="M19" s="41">
        <f t="shared" si="2"/>
        <v>28.020000000000003</v>
      </c>
      <c r="N19" s="41">
        <f t="shared" si="2"/>
        <v>30.510000000000005</v>
      </c>
      <c r="O19" s="41">
        <f t="shared" si="2"/>
        <v>33.830000000000005</v>
      </c>
      <c r="P19" s="41">
        <f t="shared" si="2"/>
        <v>37.980000000000004</v>
      </c>
      <c r="Q19" s="41">
        <f t="shared" si="2"/>
        <v>41.300000000000004</v>
      </c>
      <c r="R19" s="41">
        <f t="shared" si="2"/>
        <v>43.790000000000006</v>
      </c>
      <c r="S19" s="41">
        <f t="shared" si="2"/>
        <v>45.45</v>
      </c>
      <c r="T19" s="41">
        <f t="shared" si="2"/>
        <v>46.28</v>
      </c>
      <c r="U19" s="41">
        <f t="shared" si="2"/>
        <v>46.28</v>
      </c>
      <c r="V19" s="41">
        <f t="shared" si="2"/>
        <v>46.28</v>
      </c>
      <c r="W19" s="41">
        <f t="shared" si="2"/>
        <v>45.45</v>
      </c>
      <c r="X19" s="41">
        <f t="shared" si="2"/>
        <v>44.620000000000005</v>
      </c>
      <c r="Y19" s="41">
        <f t="shared" si="2"/>
        <v>42.960000000000008</v>
      </c>
      <c r="Z19" s="41">
        <f t="shared" si="2"/>
        <v>41.300000000000004</v>
      </c>
      <c r="AA19" s="41">
        <f t="shared" si="2"/>
        <v>39.64</v>
      </c>
      <c r="AB19" s="41">
        <f t="shared" si="2"/>
        <v>37.980000000000004</v>
      </c>
    </row>
    <row r="20" spans="2:28" x14ac:dyDescent="0.25">
      <c r="B20" s="10">
        <v>2</v>
      </c>
      <c r="C20" s="41">
        <f>((3.02*2.78)*10.76)</f>
        <v>90.336655999999991</v>
      </c>
      <c r="D20" s="12" t="s">
        <v>29</v>
      </c>
      <c r="E20" s="41">
        <f>((E5+$C13)*$F13+(78-$E13)+($D13-85))</f>
        <v>24.907500000000006</v>
      </c>
      <c r="F20" s="41">
        <f>((F5+$C13)*$F13+(78-$E13)+($D13-85))</f>
        <v>23.247500000000006</v>
      </c>
      <c r="G20" s="41">
        <f t="shared" si="2"/>
        <v>21.587500000000006</v>
      </c>
      <c r="H20" s="41">
        <f t="shared" si="2"/>
        <v>19.927500000000006</v>
      </c>
      <c r="I20" s="41">
        <f>((I5+$C13)*$F13+(78-$E13)+($D13-85))</f>
        <v>19.097500000000004</v>
      </c>
      <c r="J20" s="41">
        <f t="shared" si="2"/>
        <v>17.437500000000007</v>
      </c>
      <c r="K20" s="41">
        <f t="shared" si="2"/>
        <v>16.607500000000005</v>
      </c>
      <c r="L20" s="41">
        <f t="shared" si="2"/>
        <v>17.437500000000007</v>
      </c>
      <c r="M20" s="41">
        <f t="shared" si="2"/>
        <v>19.097500000000004</v>
      </c>
      <c r="N20" s="41">
        <f t="shared" si="2"/>
        <v>22.417500000000004</v>
      </c>
      <c r="O20" s="41">
        <f t="shared" si="2"/>
        <v>24.907500000000006</v>
      </c>
      <c r="P20" s="41">
        <f t="shared" si="2"/>
        <v>27.397500000000004</v>
      </c>
      <c r="Q20" s="41">
        <f t="shared" si="2"/>
        <v>29.057500000000005</v>
      </c>
      <c r="R20" s="41">
        <f t="shared" si="2"/>
        <v>29.887500000000003</v>
      </c>
      <c r="S20" s="41">
        <f t="shared" si="2"/>
        <v>29.887500000000003</v>
      </c>
      <c r="T20" s="41">
        <f t="shared" si="2"/>
        <v>30.717500000000005</v>
      </c>
      <c r="U20" s="41">
        <f t="shared" si="2"/>
        <v>30.717500000000005</v>
      </c>
      <c r="V20" s="41">
        <f t="shared" si="2"/>
        <v>31.547500000000007</v>
      </c>
      <c r="W20" s="41">
        <f t="shared" si="2"/>
        <v>31.547500000000007</v>
      </c>
      <c r="X20" s="41">
        <f t="shared" si="2"/>
        <v>30.717500000000005</v>
      </c>
      <c r="Y20" s="41">
        <f t="shared" si="2"/>
        <v>29.887500000000003</v>
      </c>
      <c r="Z20" s="41">
        <f t="shared" si="2"/>
        <v>29.057500000000005</v>
      </c>
      <c r="AA20" s="41">
        <f t="shared" si="2"/>
        <v>27.397500000000004</v>
      </c>
      <c r="AB20" s="41">
        <f t="shared" si="2"/>
        <v>25.737500000000004</v>
      </c>
    </row>
    <row r="21" spans="2:28" x14ac:dyDescent="0.25">
      <c r="B21" s="10">
        <v>3</v>
      </c>
      <c r="C21" s="41">
        <f>((3.3*2.78)*10.76)</f>
        <v>98.712239999999994</v>
      </c>
      <c r="D21" s="12" t="s">
        <v>30</v>
      </c>
      <c r="E21" s="41">
        <f>((E6+$C14)*$F14+(78-$E14)+($D14-85))</f>
        <v>31.547500000000007</v>
      </c>
      <c r="F21" s="41">
        <f t="shared" si="2"/>
        <v>29.057500000000005</v>
      </c>
      <c r="G21" s="41">
        <f>((G6+$C14)*$F14+(78-$E14)+($D14-85))</f>
        <v>26.567500000000003</v>
      </c>
      <c r="H21" s="41">
        <f t="shared" si="2"/>
        <v>24.907500000000006</v>
      </c>
      <c r="I21" s="41">
        <f>((I6+$C14)*$F14+(78-$E14)+($D14-85))</f>
        <v>22.417500000000004</v>
      </c>
      <c r="J21" s="41">
        <f t="shared" si="2"/>
        <v>20.757500000000007</v>
      </c>
      <c r="K21" s="41">
        <f t="shared" si="2"/>
        <v>19.097500000000004</v>
      </c>
      <c r="L21" s="41">
        <f t="shared" si="2"/>
        <v>18.267500000000005</v>
      </c>
      <c r="M21" s="41">
        <f t="shared" si="2"/>
        <v>17.437500000000007</v>
      </c>
      <c r="N21" s="41">
        <f t="shared" si="2"/>
        <v>16.607500000000005</v>
      </c>
      <c r="O21" s="41">
        <f t="shared" si="2"/>
        <v>16.607500000000005</v>
      </c>
      <c r="P21" s="41">
        <f t="shared" si="2"/>
        <v>17.437500000000007</v>
      </c>
      <c r="Q21" s="41">
        <f t="shared" si="2"/>
        <v>18.267500000000005</v>
      </c>
      <c r="R21" s="41">
        <f t="shared" si="2"/>
        <v>19.097500000000004</v>
      </c>
      <c r="S21" s="41">
        <f t="shared" si="2"/>
        <v>20.757500000000007</v>
      </c>
      <c r="T21" s="41">
        <f t="shared" si="2"/>
        <v>22.417500000000004</v>
      </c>
      <c r="U21" s="41">
        <f t="shared" si="2"/>
        <v>25.737500000000004</v>
      </c>
      <c r="V21" s="41">
        <f t="shared" si="2"/>
        <v>29.057500000000005</v>
      </c>
      <c r="W21" s="41">
        <f t="shared" si="2"/>
        <v>33.207500000000003</v>
      </c>
      <c r="X21" s="41">
        <f t="shared" si="2"/>
        <v>36.527500000000003</v>
      </c>
      <c r="Y21" s="41">
        <f t="shared" si="2"/>
        <v>37.357500000000002</v>
      </c>
      <c r="Z21" s="41">
        <f t="shared" si="2"/>
        <v>37.357500000000002</v>
      </c>
      <c r="AA21" s="41">
        <f t="shared" si="2"/>
        <v>35.697500000000005</v>
      </c>
      <c r="AB21" s="41">
        <f t="shared" si="2"/>
        <v>33.207500000000003</v>
      </c>
    </row>
    <row r="22" spans="2:28" x14ac:dyDescent="0.25">
      <c r="B22" s="10">
        <v>4</v>
      </c>
      <c r="C22" s="41">
        <f>((4.05*2.78)*10.76)</f>
        <v>121.14683999999998</v>
      </c>
      <c r="D22" s="12" t="s">
        <v>86</v>
      </c>
      <c r="E22" s="41">
        <f>((E7+$C15)*$F15+(78-$E15)+($D15-85))</f>
        <v>42.960000000000008</v>
      </c>
      <c r="F22" s="41">
        <f t="shared" si="2"/>
        <v>40.470000000000006</v>
      </c>
      <c r="G22" s="41">
        <f t="shared" si="2"/>
        <v>37.980000000000004</v>
      </c>
      <c r="H22" s="41">
        <f t="shared" si="2"/>
        <v>35.490000000000009</v>
      </c>
      <c r="I22" s="41">
        <f t="shared" si="2"/>
        <v>33</v>
      </c>
      <c r="J22" s="41">
        <f t="shared" si="2"/>
        <v>31.340000000000003</v>
      </c>
      <c r="K22" s="41">
        <f t="shared" si="2"/>
        <v>29.680000000000007</v>
      </c>
      <c r="L22" s="41">
        <f t="shared" si="2"/>
        <v>28.020000000000003</v>
      </c>
      <c r="M22" s="41">
        <f t="shared" si="2"/>
        <v>27.190000000000005</v>
      </c>
      <c r="N22" s="41">
        <f t="shared" si="2"/>
        <v>26.360000000000007</v>
      </c>
      <c r="O22" s="41">
        <f t="shared" si="2"/>
        <v>26.360000000000007</v>
      </c>
      <c r="P22" s="41">
        <f t="shared" si="2"/>
        <v>26.360000000000007</v>
      </c>
      <c r="Q22" s="41">
        <f t="shared" si="2"/>
        <v>28.020000000000003</v>
      </c>
      <c r="R22" s="41">
        <f t="shared" si="2"/>
        <v>29.680000000000007</v>
      </c>
      <c r="S22" s="41">
        <f t="shared" si="2"/>
        <v>33</v>
      </c>
      <c r="T22" s="41">
        <f t="shared" si="2"/>
        <v>37.150000000000006</v>
      </c>
      <c r="U22" s="41">
        <f t="shared" si="2"/>
        <v>42.13000000000001</v>
      </c>
      <c r="V22" s="41">
        <f t="shared" si="2"/>
        <v>46.28</v>
      </c>
      <c r="W22" s="41">
        <f t="shared" si="2"/>
        <v>49.6</v>
      </c>
      <c r="X22" s="41">
        <f t="shared" si="2"/>
        <v>51.260000000000005</v>
      </c>
      <c r="Y22" s="41">
        <f t="shared" si="2"/>
        <v>51.260000000000005</v>
      </c>
      <c r="Z22" s="41">
        <f t="shared" si="2"/>
        <v>50.430000000000007</v>
      </c>
      <c r="AA22" s="41">
        <f t="shared" si="2"/>
        <v>47.940000000000005</v>
      </c>
      <c r="AB22" s="41">
        <f t="shared" si="2"/>
        <v>45.45</v>
      </c>
    </row>
    <row r="24" spans="2:28" x14ac:dyDescent="0.25">
      <c r="B24" s="17" t="s">
        <v>49</v>
      </c>
      <c r="C24" s="18"/>
      <c r="D24" s="19"/>
      <c r="E24" s="17" t="s">
        <v>50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</row>
    <row r="25" spans="2:28" x14ac:dyDescent="0.25">
      <c r="B25" s="43" t="s">
        <v>51</v>
      </c>
      <c r="C25" s="43" t="s">
        <v>41</v>
      </c>
      <c r="D25" s="43" t="s">
        <v>42</v>
      </c>
      <c r="E25" s="23">
        <v>4.1666666666666664E-2</v>
      </c>
      <c r="F25" s="24">
        <v>8.3333333333333301E-2</v>
      </c>
      <c r="G25" s="24">
        <v>0.125</v>
      </c>
      <c r="H25" s="24">
        <v>0.16666666666666699</v>
      </c>
      <c r="I25" s="24">
        <v>0.20833333333333301</v>
      </c>
      <c r="J25" s="24">
        <v>0.25</v>
      </c>
      <c r="K25" s="24">
        <v>0.29166666666666702</v>
      </c>
      <c r="L25" s="24">
        <v>0.33333333333333298</v>
      </c>
      <c r="M25" s="24">
        <v>0.375</v>
      </c>
      <c r="N25" s="24">
        <v>0.41666666666666702</v>
      </c>
      <c r="O25" s="24">
        <v>0.45833333333333298</v>
      </c>
      <c r="P25" s="24">
        <v>0.5</v>
      </c>
      <c r="Q25" s="24">
        <v>0.54166666666666696</v>
      </c>
      <c r="R25" s="24">
        <v>0.58333333333333304</v>
      </c>
      <c r="S25" s="24">
        <v>0.625</v>
      </c>
      <c r="T25" s="24">
        <v>0.66666666666666696</v>
      </c>
      <c r="U25" s="24">
        <v>0.70833333333333304</v>
      </c>
      <c r="V25" s="24">
        <v>0.75</v>
      </c>
      <c r="W25" s="24">
        <v>0.79166666666666696</v>
      </c>
      <c r="X25" s="24">
        <v>0.83333333333333304</v>
      </c>
      <c r="Y25" s="24">
        <v>0.875</v>
      </c>
      <c r="Z25" s="24">
        <v>0.91666666666666696</v>
      </c>
      <c r="AA25" s="24">
        <v>0.95833333333333304</v>
      </c>
      <c r="AB25" s="25">
        <v>1</v>
      </c>
    </row>
    <row r="26" spans="2:28" x14ac:dyDescent="0.25">
      <c r="B26" s="10">
        <v>1</v>
      </c>
      <c r="C26" s="2">
        <f>((1.54*2.26)*10.76)</f>
        <v>37.449103999999998</v>
      </c>
      <c r="D26" s="10" t="s">
        <v>52</v>
      </c>
      <c r="E26" s="10">
        <v>1</v>
      </c>
      <c r="F26" s="10">
        <v>0</v>
      </c>
      <c r="G26" s="10">
        <v>-1</v>
      </c>
      <c r="H26" s="10">
        <v>-2</v>
      </c>
      <c r="I26" s="10">
        <v>-2</v>
      </c>
      <c r="J26" s="10">
        <v>-2</v>
      </c>
      <c r="K26" s="10">
        <v>-2</v>
      </c>
      <c r="L26" s="10">
        <v>0</v>
      </c>
      <c r="M26" s="10">
        <v>2</v>
      </c>
      <c r="N26" s="10">
        <v>4</v>
      </c>
      <c r="O26" s="10">
        <v>7</v>
      </c>
      <c r="P26" s="10">
        <v>9</v>
      </c>
      <c r="Q26" s="10">
        <v>12</v>
      </c>
      <c r="R26" s="10">
        <v>13</v>
      </c>
      <c r="S26" s="10">
        <v>14</v>
      </c>
      <c r="T26" s="10">
        <v>14</v>
      </c>
      <c r="U26" s="10">
        <v>13</v>
      </c>
      <c r="V26" s="10">
        <v>12</v>
      </c>
      <c r="W26" s="10">
        <v>10</v>
      </c>
      <c r="X26" s="10">
        <v>8</v>
      </c>
      <c r="Y26" s="10">
        <v>6</v>
      </c>
      <c r="Z26" s="10">
        <v>4</v>
      </c>
      <c r="AA26" s="10">
        <v>3</v>
      </c>
      <c r="AB26" s="10">
        <v>2</v>
      </c>
    </row>
    <row r="28" spans="2:28" x14ac:dyDescent="0.25">
      <c r="B28" s="44" t="s">
        <v>53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2:28" x14ac:dyDescent="0.25">
      <c r="B29" s="45" t="s">
        <v>54</v>
      </c>
      <c r="C29" s="45"/>
      <c r="D29" s="45"/>
      <c r="E29" s="10">
        <v>0.09</v>
      </c>
      <c r="F29" s="10">
        <v>0.08</v>
      </c>
      <c r="G29" s="10">
        <v>7.0000000000000007E-2</v>
      </c>
      <c r="H29" s="10">
        <v>0.06</v>
      </c>
      <c r="I29" s="10">
        <v>0.05</v>
      </c>
      <c r="J29" s="10">
        <v>0.14000000000000001</v>
      </c>
      <c r="K29" s="10">
        <v>0.26</v>
      </c>
      <c r="L29" s="10">
        <v>0.38</v>
      </c>
      <c r="M29" s="10">
        <v>0.48</v>
      </c>
      <c r="N29" s="10">
        <v>0.54</v>
      </c>
      <c r="O29" s="10">
        <v>0.56000000000000005</v>
      </c>
      <c r="P29" s="10">
        <v>0.51</v>
      </c>
      <c r="Q29" s="10">
        <v>0.45</v>
      </c>
      <c r="R29" s="10">
        <v>0.4</v>
      </c>
      <c r="S29" s="10">
        <v>0.36</v>
      </c>
      <c r="T29" s="10">
        <v>0.33</v>
      </c>
      <c r="U29" s="10">
        <v>0.28999999999999998</v>
      </c>
      <c r="V29" s="10">
        <v>0.25</v>
      </c>
      <c r="W29" s="10">
        <v>0.21</v>
      </c>
      <c r="X29" s="10">
        <v>0.18</v>
      </c>
      <c r="Y29" s="10">
        <v>0.16</v>
      </c>
      <c r="Z29" s="10">
        <v>0.14000000000000001</v>
      </c>
      <c r="AA29" s="10">
        <v>0.12</v>
      </c>
      <c r="AB29" s="10">
        <v>0.1</v>
      </c>
    </row>
    <row r="30" spans="2:28" x14ac:dyDescent="0.25">
      <c r="B30" s="46" t="s">
        <v>88</v>
      </c>
      <c r="C30" s="46"/>
      <c r="D30" s="46"/>
      <c r="E30" s="47">
        <f>+'DATOS '!AB11</f>
        <v>250</v>
      </c>
    </row>
    <row r="31" spans="2:28" x14ac:dyDescent="0.25">
      <c r="B31" s="46" t="s">
        <v>55</v>
      </c>
      <c r="C31" s="46"/>
      <c r="D31" s="46"/>
      <c r="E31" s="47">
        <v>0.98</v>
      </c>
    </row>
    <row r="32" spans="2:28" x14ac:dyDescent="0.25">
      <c r="B32" s="48" t="s">
        <v>56</v>
      </c>
      <c r="C32" s="48"/>
      <c r="D32" s="48"/>
      <c r="E32" s="47">
        <v>0.75</v>
      </c>
    </row>
    <row r="34" spans="2:28" x14ac:dyDescent="0.25">
      <c r="B34" s="49" t="s">
        <v>39</v>
      </c>
      <c r="C34" s="50"/>
      <c r="D34" s="51"/>
      <c r="E34" s="29" t="s">
        <v>58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2:28" x14ac:dyDescent="0.25">
      <c r="B35" s="52" t="s">
        <v>28</v>
      </c>
      <c r="C35" s="53" t="s">
        <v>41</v>
      </c>
      <c r="D35" s="54" t="s">
        <v>42</v>
      </c>
      <c r="E35" s="55">
        <v>4.1666666666666664E-2</v>
      </c>
      <c r="F35" s="56">
        <v>8.3333333333333301E-2</v>
      </c>
      <c r="G35" s="56">
        <v>0.125</v>
      </c>
      <c r="H35" s="56">
        <v>0.16666666666666699</v>
      </c>
      <c r="I35" s="56">
        <v>0.20833333333333301</v>
      </c>
      <c r="J35" s="56">
        <v>0.25</v>
      </c>
      <c r="K35" s="56">
        <v>0.29166666666666702</v>
      </c>
      <c r="L35" s="56">
        <v>0.33333333333333298</v>
      </c>
      <c r="M35" s="56">
        <v>0.375</v>
      </c>
      <c r="N35" s="56">
        <v>0.41666666666666702</v>
      </c>
      <c r="O35" s="56">
        <v>0.45833333333333298</v>
      </c>
      <c r="P35" s="56">
        <v>0.5</v>
      </c>
      <c r="Q35" s="56">
        <v>0.54166666666666696</v>
      </c>
      <c r="R35" s="56">
        <v>0.58333333333333304</v>
      </c>
      <c r="S35" s="56">
        <v>0.625</v>
      </c>
      <c r="T35" s="56">
        <v>0.66666666666666696</v>
      </c>
      <c r="U35" s="56">
        <v>0.70833333333333304</v>
      </c>
      <c r="V35" s="56">
        <v>0.75</v>
      </c>
      <c r="W35" s="56">
        <v>0.79166666666666696</v>
      </c>
      <c r="X35" s="56">
        <v>0.83333333333333304</v>
      </c>
      <c r="Y35" s="56">
        <v>0.875</v>
      </c>
      <c r="Z35" s="56">
        <v>0.91666666666666696</v>
      </c>
      <c r="AA35" s="56">
        <v>0.95833333333333304</v>
      </c>
      <c r="AB35" s="57">
        <v>1</v>
      </c>
    </row>
    <row r="36" spans="2:28" x14ac:dyDescent="0.25">
      <c r="B36" s="10">
        <v>1</v>
      </c>
      <c r="C36" s="41">
        <f>((1.1*2.78)*10.76)</f>
        <v>32.90408</v>
      </c>
      <c r="D36" s="12" t="s">
        <v>33</v>
      </c>
      <c r="E36" s="41">
        <f>($G12*$C36*E19)</f>
        <v>463.20782387596904</v>
      </c>
      <c r="F36" s="41">
        <f t="shared" ref="F36:AB39" si="3">($G12*$C36*F19)</f>
        <v>431.45156062015508</v>
      </c>
      <c r="G36" s="41">
        <f t="shared" si="3"/>
        <v>410.28071844961238</v>
      </c>
      <c r="H36" s="41">
        <f t="shared" si="3"/>
        <v>389.10987627906979</v>
      </c>
      <c r="I36" s="41">
        <f t="shared" si="3"/>
        <v>367.93903410852715</v>
      </c>
      <c r="J36" s="41">
        <f t="shared" si="3"/>
        <v>357.35361302325583</v>
      </c>
      <c r="K36" s="41">
        <f t="shared" si="3"/>
        <v>336.18277085271325</v>
      </c>
      <c r="L36" s="41">
        <f t="shared" si="3"/>
        <v>336.18277085271325</v>
      </c>
      <c r="M36" s="41">
        <f t="shared" si="3"/>
        <v>357.35361302325583</v>
      </c>
      <c r="N36" s="41">
        <f>($G12*$C36*N19)</f>
        <v>389.10987627906979</v>
      </c>
      <c r="O36" s="41">
        <f>($G12*$C36*O19)</f>
        <v>431.45156062015508</v>
      </c>
      <c r="P36" s="41">
        <f t="shared" si="3"/>
        <v>484.37866604651163</v>
      </c>
      <c r="Q36" s="41">
        <f t="shared" si="3"/>
        <v>526.72035038759691</v>
      </c>
      <c r="R36" s="41">
        <f t="shared" si="3"/>
        <v>558.47661364341081</v>
      </c>
      <c r="S36" s="41">
        <f t="shared" si="3"/>
        <v>579.64745581395346</v>
      </c>
      <c r="T36" s="41">
        <f t="shared" si="3"/>
        <v>590.23287689922472</v>
      </c>
      <c r="U36" s="41">
        <f t="shared" si="3"/>
        <v>590.23287689922472</v>
      </c>
      <c r="V36" s="41">
        <f t="shared" si="3"/>
        <v>590.23287689922472</v>
      </c>
      <c r="W36" s="41">
        <f t="shared" si="3"/>
        <v>579.64745581395346</v>
      </c>
      <c r="X36" s="41">
        <f t="shared" si="3"/>
        <v>569.06203472868219</v>
      </c>
      <c r="Y36" s="41">
        <f t="shared" si="3"/>
        <v>547.89119255813955</v>
      </c>
      <c r="Z36" s="41">
        <f t="shared" si="3"/>
        <v>526.72035038759691</v>
      </c>
      <c r="AA36" s="41">
        <f t="shared" si="3"/>
        <v>505.54950821705421</v>
      </c>
      <c r="AB36" s="41">
        <f t="shared" si="3"/>
        <v>484.37866604651163</v>
      </c>
    </row>
    <row r="37" spans="2:28" x14ac:dyDescent="0.25">
      <c r="B37" s="10">
        <v>2</v>
      </c>
      <c r="C37" s="41">
        <f>((3.02*2.78)*10.76)</f>
        <v>90.336655999999991</v>
      </c>
      <c r="D37" s="12" t="s">
        <v>29</v>
      </c>
      <c r="E37" s="41">
        <f>($G13*$C37*E20)</f>
        <v>872.11637958139545</v>
      </c>
      <c r="F37" s="41">
        <f t="shared" si="3"/>
        <v>813.99279471317845</v>
      </c>
      <c r="G37" s="41">
        <f t="shared" si="3"/>
        <v>755.86920984496135</v>
      </c>
      <c r="H37" s="41">
        <f t="shared" si="3"/>
        <v>697.74562497674435</v>
      </c>
      <c r="I37" s="41">
        <f t="shared" si="3"/>
        <v>668.68383254263574</v>
      </c>
      <c r="J37" s="41">
        <f t="shared" si="3"/>
        <v>610.56024767441875</v>
      </c>
      <c r="K37" s="41">
        <f t="shared" si="3"/>
        <v>581.49845524031025</v>
      </c>
      <c r="L37" s="41">
        <f t="shared" si="3"/>
        <v>610.56024767441875</v>
      </c>
      <c r="M37" s="41">
        <f t="shared" si="3"/>
        <v>668.68383254263574</v>
      </c>
      <c r="N37" s="41">
        <f t="shared" si="3"/>
        <v>784.93100227906984</v>
      </c>
      <c r="O37" s="41">
        <f t="shared" si="3"/>
        <v>872.11637958139545</v>
      </c>
      <c r="P37" s="41">
        <f t="shared" si="3"/>
        <v>959.30175688372094</v>
      </c>
      <c r="Q37" s="41">
        <f t="shared" si="3"/>
        <v>1017.425341751938</v>
      </c>
      <c r="R37" s="41">
        <f t="shared" si="3"/>
        <v>1046.4871341860464</v>
      </c>
      <c r="S37" s="41">
        <f t="shared" si="3"/>
        <v>1046.4871341860464</v>
      </c>
      <c r="T37" s="41">
        <f t="shared" si="3"/>
        <v>1075.548926620155</v>
      </c>
      <c r="U37" s="41">
        <f t="shared" si="3"/>
        <v>1075.548926620155</v>
      </c>
      <c r="V37" s="41">
        <f t="shared" si="3"/>
        <v>1104.6107190542637</v>
      </c>
      <c r="W37" s="41">
        <f t="shared" si="3"/>
        <v>1104.6107190542637</v>
      </c>
      <c r="X37" s="41">
        <f t="shared" si="3"/>
        <v>1075.548926620155</v>
      </c>
      <c r="Y37" s="41">
        <f t="shared" si="3"/>
        <v>1046.4871341860464</v>
      </c>
      <c r="Z37" s="41">
        <f t="shared" si="3"/>
        <v>1017.425341751938</v>
      </c>
      <c r="AA37" s="41">
        <f t="shared" si="3"/>
        <v>959.30175688372094</v>
      </c>
      <c r="AB37" s="41">
        <f t="shared" si="3"/>
        <v>901.17817201550395</v>
      </c>
    </row>
    <row r="38" spans="2:28" x14ac:dyDescent="0.25">
      <c r="B38" s="10">
        <v>3</v>
      </c>
      <c r="C38" s="41">
        <f>((3.3*2.78)*10.76)</f>
        <v>98.712239999999994</v>
      </c>
      <c r="D38" s="12" t="s">
        <v>30</v>
      </c>
      <c r="E38" s="41">
        <f>($G14*$C38*E21)</f>
        <v>961.1495035185186</v>
      </c>
      <c r="F38" s="41">
        <f>($G14*$C38*F21)</f>
        <v>885.28731907407405</v>
      </c>
      <c r="G38" s="41">
        <f t="shared" si="3"/>
        <v>809.42513462962961</v>
      </c>
      <c r="H38" s="41">
        <f t="shared" si="3"/>
        <v>758.85034500000006</v>
      </c>
      <c r="I38" s="41">
        <f>($G14*$C38*I21)</f>
        <v>682.98816055555562</v>
      </c>
      <c r="J38" s="41">
        <f t="shared" si="3"/>
        <v>632.41337092592607</v>
      </c>
      <c r="K38" s="41">
        <f>($G14*$C38*K21)</f>
        <v>581.8385812962963</v>
      </c>
      <c r="L38" s="41">
        <f t="shared" si="3"/>
        <v>556.55118648148152</v>
      </c>
      <c r="M38" s="41">
        <f t="shared" si="3"/>
        <v>531.26379166666675</v>
      </c>
      <c r="N38" s="41">
        <f t="shared" si="3"/>
        <v>505.97639685185192</v>
      </c>
      <c r="O38" s="41">
        <f t="shared" si="3"/>
        <v>505.97639685185192</v>
      </c>
      <c r="P38" s="41">
        <f t="shared" si="3"/>
        <v>531.26379166666675</v>
      </c>
      <c r="Q38" s="41">
        <f t="shared" si="3"/>
        <v>556.55118648148152</v>
      </c>
      <c r="R38" s="41">
        <f t="shared" si="3"/>
        <v>581.8385812962963</v>
      </c>
      <c r="S38" s="41">
        <f t="shared" si="3"/>
        <v>632.41337092592607</v>
      </c>
      <c r="T38" s="41">
        <f t="shared" si="3"/>
        <v>682.98816055555562</v>
      </c>
      <c r="U38" s="41">
        <f t="shared" si="3"/>
        <v>784.13773981481484</v>
      </c>
      <c r="V38" s="41">
        <f t="shared" si="3"/>
        <v>885.28731907407405</v>
      </c>
      <c r="W38" s="41">
        <f t="shared" si="3"/>
        <v>1011.724293148148</v>
      </c>
      <c r="X38" s="41">
        <f t="shared" si="3"/>
        <v>1112.8738724074074</v>
      </c>
      <c r="Y38" s="41">
        <f t="shared" si="3"/>
        <v>1138.161267222222</v>
      </c>
      <c r="Z38" s="41">
        <f t="shared" si="3"/>
        <v>1138.161267222222</v>
      </c>
      <c r="AA38" s="41">
        <f t="shared" si="3"/>
        <v>1087.5864775925925</v>
      </c>
      <c r="AB38" s="41">
        <f t="shared" si="3"/>
        <v>1011.724293148148</v>
      </c>
    </row>
    <row r="39" spans="2:28" x14ac:dyDescent="0.25">
      <c r="B39" s="10">
        <v>4</v>
      </c>
      <c r="C39" s="41">
        <f>((4.05*2.78)*10.76)</f>
        <v>121.14683999999998</v>
      </c>
      <c r="D39" s="12" t="s">
        <v>86</v>
      </c>
      <c r="E39" s="41">
        <f>($G15*$C39*E22)</f>
        <v>1606.31736</v>
      </c>
      <c r="F39" s="41">
        <f t="shared" si="3"/>
        <v>1513.2137699999998</v>
      </c>
      <c r="G39" s="41">
        <f t="shared" si="3"/>
        <v>1420.1101799999999</v>
      </c>
      <c r="H39" s="41">
        <f t="shared" si="3"/>
        <v>1327.00659</v>
      </c>
      <c r="I39" s="41">
        <f t="shared" si="3"/>
        <v>1233.9029999999998</v>
      </c>
      <c r="J39" s="41">
        <f t="shared" si="3"/>
        <v>1171.8339399999998</v>
      </c>
      <c r="K39" s="41">
        <f t="shared" si="3"/>
        <v>1109.7648799999999</v>
      </c>
      <c r="L39" s="41">
        <f t="shared" si="3"/>
        <v>1047.6958199999999</v>
      </c>
      <c r="M39" s="41">
        <f t="shared" si="3"/>
        <v>1016.6612899999999</v>
      </c>
      <c r="N39" s="41">
        <f t="shared" si="3"/>
        <v>985.62675999999999</v>
      </c>
      <c r="O39" s="41">
        <f t="shared" si="3"/>
        <v>985.62675999999999</v>
      </c>
      <c r="P39" s="41">
        <f t="shared" si="3"/>
        <v>985.62675999999999</v>
      </c>
      <c r="Q39" s="41">
        <f t="shared" si="3"/>
        <v>1047.6958199999999</v>
      </c>
      <c r="R39" s="41">
        <f t="shared" si="3"/>
        <v>1109.7648799999999</v>
      </c>
      <c r="S39" s="41">
        <f t="shared" si="3"/>
        <v>1233.9029999999998</v>
      </c>
      <c r="T39" s="41">
        <f t="shared" si="3"/>
        <v>1389.07565</v>
      </c>
      <c r="U39" s="41">
        <f t="shared" si="3"/>
        <v>1575.2828299999999</v>
      </c>
      <c r="V39" s="41">
        <f t="shared" si="3"/>
        <v>1730.4554799999996</v>
      </c>
      <c r="W39" s="41">
        <f t="shared" si="3"/>
        <v>1854.5935999999997</v>
      </c>
      <c r="X39" s="41">
        <f t="shared" si="3"/>
        <v>1916.6626599999997</v>
      </c>
      <c r="Y39" s="41">
        <f t="shared" si="3"/>
        <v>1916.6626599999997</v>
      </c>
      <c r="Z39" s="41">
        <f t="shared" si="3"/>
        <v>1885.6281299999998</v>
      </c>
      <c r="AA39" s="41">
        <f t="shared" si="3"/>
        <v>1792.5245399999997</v>
      </c>
      <c r="AB39" s="41">
        <f t="shared" si="3"/>
        <v>1699.4209499999997</v>
      </c>
    </row>
    <row r="40" spans="2:28" x14ac:dyDescent="0.25">
      <c r="C40" s="20" t="s">
        <v>47</v>
      </c>
      <c r="D40" s="21" t="s">
        <v>41</v>
      </c>
      <c r="E40" s="58" t="s">
        <v>59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2:28" x14ac:dyDescent="0.25">
      <c r="C41" s="33">
        <f>+'DATOS '!J15</f>
        <v>0.40322580645161293</v>
      </c>
      <c r="D41" s="33">
        <f>(3.3*4.05*10.76)</f>
        <v>143.80739999999997</v>
      </c>
      <c r="E41" s="41">
        <f>(($C41*$D41*($N11-$L11)))</f>
        <v>521.88169354838703</v>
      </c>
      <c r="F41" s="41">
        <f t="shared" ref="F41:AB41" si="4">(($C41*$D41*($N11-$L11)))</f>
        <v>521.88169354838703</v>
      </c>
      <c r="G41" s="41">
        <f t="shared" si="4"/>
        <v>521.88169354838703</v>
      </c>
      <c r="H41" s="41">
        <f t="shared" si="4"/>
        <v>521.88169354838703</v>
      </c>
      <c r="I41" s="41">
        <f t="shared" si="4"/>
        <v>521.88169354838703</v>
      </c>
      <c r="J41" s="41">
        <f t="shared" si="4"/>
        <v>521.88169354838703</v>
      </c>
      <c r="K41" s="41">
        <f t="shared" si="4"/>
        <v>521.88169354838703</v>
      </c>
      <c r="L41" s="41">
        <f t="shared" si="4"/>
        <v>521.88169354838703</v>
      </c>
      <c r="M41" s="41">
        <f t="shared" si="4"/>
        <v>521.88169354838703</v>
      </c>
      <c r="N41" s="41">
        <f t="shared" si="4"/>
        <v>521.88169354838703</v>
      </c>
      <c r="O41" s="41">
        <f t="shared" si="4"/>
        <v>521.88169354838703</v>
      </c>
      <c r="P41" s="41">
        <f t="shared" si="4"/>
        <v>521.88169354838703</v>
      </c>
      <c r="Q41" s="41">
        <f t="shared" si="4"/>
        <v>521.88169354838703</v>
      </c>
      <c r="R41" s="41">
        <f t="shared" si="4"/>
        <v>521.88169354838703</v>
      </c>
      <c r="S41" s="41">
        <f t="shared" si="4"/>
        <v>521.88169354838703</v>
      </c>
      <c r="T41" s="41">
        <f t="shared" si="4"/>
        <v>521.88169354838703</v>
      </c>
      <c r="U41" s="41">
        <f t="shared" si="4"/>
        <v>521.88169354838703</v>
      </c>
      <c r="V41" s="41">
        <f t="shared" si="4"/>
        <v>521.88169354838703</v>
      </c>
      <c r="W41" s="41">
        <f t="shared" si="4"/>
        <v>521.88169354838703</v>
      </c>
      <c r="X41" s="41">
        <f t="shared" si="4"/>
        <v>521.88169354838703</v>
      </c>
      <c r="Y41" s="41">
        <f t="shared" si="4"/>
        <v>521.88169354838703</v>
      </c>
      <c r="Z41" s="41">
        <f t="shared" si="4"/>
        <v>521.88169354838703</v>
      </c>
      <c r="AA41" s="41">
        <f t="shared" si="4"/>
        <v>521.88169354838703</v>
      </c>
      <c r="AB41" s="41">
        <f t="shared" si="4"/>
        <v>521.88169354838703</v>
      </c>
    </row>
    <row r="42" spans="2:28" x14ac:dyDescent="0.25">
      <c r="B42" s="59"/>
      <c r="C42" s="59"/>
      <c r="D42" s="59"/>
    </row>
    <row r="43" spans="2:28" x14ac:dyDescent="0.25">
      <c r="B43" s="59"/>
      <c r="C43" s="59"/>
      <c r="D43" s="59"/>
    </row>
    <row r="44" spans="2:28" x14ac:dyDescent="0.25">
      <c r="B44" s="43" t="s">
        <v>31</v>
      </c>
      <c r="C44" s="43" t="s">
        <v>41</v>
      </c>
      <c r="D44" s="43" t="s">
        <v>42</v>
      </c>
      <c r="E44" s="58" t="s">
        <v>60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2:28" x14ac:dyDescent="0.25">
      <c r="B45" s="10">
        <v>1</v>
      </c>
      <c r="C45" s="2">
        <f>((1.54*2.26)*10.76)</f>
        <v>37.449103999999998</v>
      </c>
      <c r="D45" s="10" t="s">
        <v>87</v>
      </c>
      <c r="E45" s="60">
        <f>($E32*$C45*E26)+($C45*$E31*$E30*E29)</f>
        <v>853.83957119999991</v>
      </c>
      <c r="F45" s="60">
        <f>($E32*$C45*F26)+($C45*$E31*$E30*F29)</f>
        <v>734.00243839999996</v>
      </c>
      <c r="G45" s="60">
        <f>($E32*$C45*G26)+($C45*$E31*$E30*G29)</f>
        <v>614.16530560000001</v>
      </c>
      <c r="H45" s="60">
        <f>($E32*$C45*H26)+($C45*$E31*$E30*H29)</f>
        <v>494.3281728</v>
      </c>
      <c r="I45" s="60">
        <f>($E32*$C45*I26)+($C45*$E31*$E30*I29)</f>
        <v>402.57786800000002</v>
      </c>
      <c r="J45" s="60">
        <f t="shared" ref="J45:AB45" si="5">($E32*$C45*J26)+($C45*$E31*$E30*J29)</f>
        <v>1228.3306112</v>
      </c>
      <c r="K45" s="60">
        <f t="shared" si="5"/>
        <v>2329.3342687999998</v>
      </c>
      <c r="L45" s="60">
        <f t="shared" si="5"/>
        <v>3486.5115824</v>
      </c>
      <c r="M45" s="60">
        <f>($E32*$C45*M26)+($C45*$E31*$E30*M29)</f>
        <v>4460.1882863999999</v>
      </c>
      <c r="N45" s="60">
        <f t="shared" si="5"/>
        <v>5066.8637712</v>
      </c>
      <c r="O45" s="60">
        <f t="shared" si="5"/>
        <v>5334.6248648000001</v>
      </c>
      <c r="P45" s="60">
        <f>($E32*$C45*P26)+($C45*$E31*$E30*P29)</f>
        <v>4932.0469967999998</v>
      </c>
      <c r="Q45" s="60">
        <f t="shared" si="5"/>
        <v>4465.8056519999991</v>
      </c>
      <c r="R45" s="60">
        <f>($E32*$C45*R26)+($C45*$E31*$E30*R29)</f>
        <v>4035.1409560000002</v>
      </c>
      <c r="S45" s="60">
        <f t="shared" si="5"/>
        <v>3696.2265647999998</v>
      </c>
      <c r="T45" s="60">
        <f t="shared" si="5"/>
        <v>3420.9756504000002</v>
      </c>
      <c r="U45" s="60">
        <f t="shared" si="5"/>
        <v>3025.8876031999998</v>
      </c>
      <c r="V45" s="60">
        <f t="shared" si="5"/>
        <v>2630.7995559999999</v>
      </c>
      <c r="W45" s="60">
        <f t="shared" si="5"/>
        <v>2207.6246807999996</v>
      </c>
      <c r="X45" s="60">
        <f t="shared" si="5"/>
        <v>1876.2001103999999</v>
      </c>
      <c r="Y45" s="60">
        <f t="shared" si="5"/>
        <v>1636.5258448</v>
      </c>
      <c r="Z45" s="60">
        <f t="shared" si="5"/>
        <v>1396.8515791999998</v>
      </c>
      <c r="AA45" s="60">
        <f t="shared" si="5"/>
        <v>1185.2641415999999</v>
      </c>
      <c r="AB45" s="60">
        <f t="shared" si="5"/>
        <v>973.67670399999997</v>
      </c>
    </row>
    <row r="47" spans="2:28" x14ac:dyDescent="0.25">
      <c r="B47" s="61" t="s">
        <v>35</v>
      </c>
      <c r="C47" s="61" t="s">
        <v>61</v>
      </c>
      <c r="D47" s="43" t="s">
        <v>62</v>
      </c>
      <c r="E47" s="58" t="s">
        <v>63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2:28" x14ac:dyDescent="0.25">
      <c r="B48" s="10">
        <v>245</v>
      </c>
      <c r="C48" s="10">
        <v>155</v>
      </c>
      <c r="D48" s="10">
        <v>25</v>
      </c>
      <c r="E48" s="10">
        <f>($D48*$B48*1)+($D48*$C48)</f>
        <v>10000</v>
      </c>
      <c r="F48" s="10">
        <f t="shared" ref="F48:AB48" si="6">($D48*$B48*1)+($D48*$C48)</f>
        <v>10000</v>
      </c>
      <c r="G48" s="10">
        <f t="shared" si="6"/>
        <v>10000</v>
      </c>
      <c r="H48" s="10">
        <f t="shared" si="6"/>
        <v>10000</v>
      </c>
      <c r="I48" s="10">
        <f t="shared" si="6"/>
        <v>10000</v>
      </c>
      <c r="J48" s="10">
        <f t="shared" si="6"/>
        <v>10000</v>
      </c>
      <c r="K48" s="10">
        <f t="shared" si="6"/>
        <v>10000</v>
      </c>
      <c r="L48" s="10">
        <f t="shared" si="6"/>
        <v>10000</v>
      </c>
      <c r="M48" s="10">
        <f t="shared" si="6"/>
        <v>10000</v>
      </c>
      <c r="N48" s="10">
        <f t="shared" si="6"/>
        <v>10000</v>
      </c>
      <c r="O48" s="10">
        <f t="shared" si="6"/>
        <v>10000</v>
      </c>
      <c r="P48" s="10">
        <f t="shared" si="6"/>
        <v>10000</v>
      </c>
      <c r="Q48" s="10">
        <f t="shared" si="6"/>
        <v>10000</v>
      </c>
      <c r="R48" s="10">
        <f t="shared" si="6"/>
        <v>10000</v>
      </c>
      <c r="S48" s="10">
        <f t="shared" si="6"/>
        <v>10000</v>
      </c>
      <c r="T48" s="10">
        <f t="shared" si="6"/>
        <v>10000</v>
      </c>
      <c r="U48" s="10">
        <f t="shared" si="6"/>
        <v>10000</v>
      </c>
      <c r="V48" s="10">
        <f t="shared" si="6"/>
        <v>10000</v>
      </c>
      <c r="W48" s="10">
        <f t="shared" si="6"/>
        <v>10000</v>
      </c>
      <c r="X48" s="10">
        <f t="shared" si="6"/>
        <v>10000</v>
      </c>
      <c r="Y48" s="10">
        <f t="shared" si="6"/>
        <v>10000</v>
      </c>
      <c r="Z48" s="10">
        <f t="shared" si="6"/>
        <v>10000</v>
      </c>
      <c r="AA48" s="10">
        <f t="shared" si="6"/>
        <v>10000</v>
      </c>
      <c r="AB48" s="10">
        <f t="shared" si="6"/>
        <v>10000</v>
      </c>
    </row>
    <row r="49" spans="2:28" x14ac:dyDescent="0.25">
      <c r="B49" s="43" t="s">
        <v>64</v>
      </c>
      <c r="C49" s="43" t="s">
        <v>65</v>
      </c>
      <c r="D49" s="43" t="s">
        <v>66</v>
      </c>
      <c r="E49" s="58" t="s">
        <v>67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2:28" x14ac:dyDescent="0.25">
      <c r="B50" s="62">
        <v>32</v>
      </c>
      <c r="C50" s="10">
        <v>6</v>
      </c>
      <c r="D50" s="10">
        <v>3.41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f>(($B50*$D50)*$C50)*0.18</f>
        <v>117.8496</v>
      </c>
      <c r="M50" s="41">
        <f t="shared" ref="M50:X50" si="7">(($B50*$D50)*$C50)*0.18</f>
        <v>117.8496</v>
      </c>
      <c r="N50" s="41">
        <f t="shared" si="7"/>
        <v>117.8496</v>
      </c>
      <c r="O50" s="41">
        <f t="shared" si="7"/>
        <v>117.8496</v>
      </c>
      <c r="P50" s="41">
        <f t="shared" si="7"/>
        <v>117.8496</v>
      </c>
      <c r="Q50" s="41">
        <f t="shared" si="7"/>
        <v>117.8496</v>
      </c>
      <c r="R50" s="41">
        <f t="shared" si="7"/>
        <v>117.8496</v>
      </c>
      <c r="S50" s="41">
        <f t="shared" si="7"/>
        <v>117.8496</v>
      </c>
      <c r="T50" s="41">
        <f t="shared" si="7"/>
        <v>117.8496</v>
      </c>
      <c r="U50" s="41">
        <f t="shared" si="7"/>
        <v>117.8496</v>
      </c>
      <c r="V50" s="41">
        <f t="shared" si="7"/>
        <v>117.8496</v>
      </c>
      <c r="W50" s="41">
        <f t="shared" si="7"/>
        <v>117.8496</v>
      </c>
      <c r="X50" s="41">
        <f t="shared" si="7"/>
        <v>117.8496</v>
      </c>
      <c r="Y50" s="41">
        <v>0</v>
      </c>
      <c r="Z50" s="41">
        <v>0</v>
      </c>
      <c r="AA50" s="41">
        <v>0</v>
      </c>
      <c r="AB50" s="41">
        <v>0</v>
      </c>
    </row>
    <row r="51" spans="2:28" x14ac:dyDescent="0.25">
      <c r="E51" s="58" t="s">
        <v>68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2:28" x14ac:dyDescent="0.25">
      <c r="E52" s="42">
        <f>SUM(E36,E37,E38,E39,E41,E43,E45,E48,E50)/12000</f>
        <v>1.2732093609770225</v>
      </c>
      <c r="F52" s="42">
        <f t="shared" ref="F52:K52" si="8">SUM(F36:F39,F41,F45,F48)/12000</f>
        <v>1.2416524646963163</v>
      </c>
      <c r="G52" s="42">
        <f t="shared" si="8"/>
        <v>1.2109776868393825</v>
      </c>
      <c r="H52" s="42">
        <f t="shared" si="8"/>
        <v>1.1824101918836836</v>
      </c>
      <c r="I52" s="42">
        <f t="shared" si="8"/>
        <v>1.1564977990629255</v>
      </c>
      <c r="J52" s="42">
        <f t="shared" si="8"/>
        <v>1.2101977896976657</v>
      </c>
      <c r="K52" s="42">
        <f t="shared" si="8"/>
        <v>1.2883750541448089</v>
      </c>
      <c r="L52" s="42">
        <f t="shared" ref="L52:X52" si="9">SUM(L36:L39,L41,L43,L45,L48,L50)/12000</f>
        <v>1.3897694084130836</v>
      </c>
      <c r="M52" s="42">
        <f t="shared" si="9"/>
        <v>1.4728235089317456</v>
      </c>
      <c r="N52" s="42">
        <f t="shared" si="9"/>
        <v>1.5310199250131984</v>
      </c>
      <c r="O52" s="42">
        <f t="shared" si="9"/>
        <v>1.5641272712834826</v>
      </c>
      <c r="P52" s="42">
        <f t="shared" si="9"/>
        <v>1.5443624387454407</v>
      </c>
      <c r="Q52" s="42">
        <f t="shared" si="9"/>
        <v>1.5211608036807835</v>
      </c>
      <c r="R52" s="42">
        <f t="shared" si="9"/>
        <v>1.4976199548895117</v>
      </c>
      <c r="S52" s="42">
        <f t="shared" si="9"/>
        <v>1.4857007349395261</v>
      </c>
      <c r="T52" s="42">
        <f t="shared" si="9"/>
        <v>1.4832127131686101</v>
      </c>
      <c r="U52" s="42">
        <f t="shared" si="9"/>
        <v>1.4742351058402152</v>
      </c>
      <c r="V52" s="42">
        <f t="shared" si="9"/>
        <v>1.4650931037146626</v>
      </c>
      <c r="W52" s="42">
        <f t="shared" si="9"/>
        <v>1.4498276701970627</v>
      </c>
      <c r="X52" s="42">
        <f t="shared" si="9"/>
        <v>1.4325065748087193</v>
      </c>
      <c r="Y52" s="42">
        <f>SUM(Y36:Y39,Y41,Y45,Y48)/12000</f>
        <v>1.4006341493595664</v>
      </c>
      <c r="Z52" s="42">
        <f>SUM(Z36:Z39,Z41,Z45,Z48)/12000</f>
        <v>1.3738890301758453</v>
      </c>
      <c r="AA52" s="42">
        <f>SUM(AA36:AA39,AA41,AA45,AA48)/12000</f>
        <v>1.337675676486813</v>
      </c>
      <c r="AB52" s="42">
        <f>SUM(AB36:AB39,AB41,AB45,AB48)/12000</f>
        <v>1.2993550398965459</v>
      </c>
    </row>
    <row r="54" spans="2:28" ht="15.75" thickBot="1" x14ac:dyDescent="0.3"/>
    <row r="55" spans="2:28" ht="15.75" thickBot="1" x14ac:dyDescent="0.3">
      <c r="V55" s="63" t="s">
        <v>85</v>
      </c>
      <c r="W55" s="64"/>
      <c r="X55" s="64"/>
      <c r="Y55" s="64"/>
      <c r="Z55" s="65">
        <f>SUM(E52:AB52)</f>
        <v>33.286333456846613</v>
      </c>
    </row>
    <row r="62" spans="2:28" x14ac:dyDescent="0.25">
      <c r="E62" s="47" t="s">
        <v>90</v>
      </c>
      <c r="F62" s="47" t="s">
        <v>91</v>
      </c>
      <c r="G62" s="47" t="s">
        <v>92</v>
      </c>
      <c r="H62" s="47" t="s">
        <v>93</v>
      </c>
      <c r="I62" s="47" t="s">
        <v>94</v>
      </c>
      <c r="J62" s="47" t="s">
        <v>95</v>
      </c>
      <c r="K62" s="10"/>
    </row>
    <row r="63" spans="2:28" x14ac:dyDescent="0.25">
      <c r="E63" s="74" t="s">
        <v>15</v>
      </c>
      <c r="F63" s="74">
        <f>(O52*12000)</f>
        <v>18769.52725540179</v>
      </c>
      <c r="G63" s="75">
        <v>0.45833333333333331</v>
      </c>
      <c r="H63" s="74">
        <f>(F63-I63)</f>
        <v>14894.52725540179</v>
      </c>
      <c r="I63" s="74">
        <f>(C48*D48)</f>
        <v>3875</v>
      </c>
      <c r="J63" s="74">
        <v>10</v>
      </c>
      <c r="K63" s="10"/>
    </row>
    <row r="64" spans="2:28" x14ac:dyDescent="0.25">
      <c r="E64" s="76" t="s">
        <v>34</v>
      </c>
      <c r="F64" s="47" t="s">
        <v>91</v>
      </c>
      <c r="G64" s="47" t="s">
        <v>92</v>
      </c>
      <c r="H64" s="47" t="s">
        <v>93</v>
      </c>
      <c r="I64" s="47" t="s">
        <v>94</v>
      </c>
      <c r="J64" s="47" t="s">
        <v>96</v>
      </c>
      <c r="K64" s="47" t="s">
        <v>97</v>
      </c>
    </row>
    <row r="65" spans="5:11" x14ac:dyDescent="0.25">
      <c r="E65" s="74">
        <v>25</v>
      </c>
      <c r="F65" s="77">
        <f>O52</f>
        <v>1.5641272712834826</v>
      </c>
      <c r="G65" s="75">
        <v>0.45833333333333331</v>
      </c>
      <c r="H65" s="74">
        <f>(H63/12000)</f>
        <v>1.2412106046168159</v>
      </c>
      <c r="I65" s="74">
        <f>(I63/12000)</f>
        <v>0.32291666666666669</v>
      </c>
      <c r="J65" s="74">
        <f>(J63*E65)</f>
        <v>250</v>
      </c>
      <c r="K65" s="74">
        <f>(J65*0.075*60)</f>
        <v>1125</v>
      </c>
    </row>
  </sheetData>
  <sheetProtection algorithmName="SHA-512" hashValue="XsTLmlXJS5GFzJA5BB4coRo6RAkcm1DfK7SqMc1FsTnggYsnc3vcMmCaA5XaY05npYgX4Dp+tbGYKWjpydHkSg==" saltValue="0nexCSVjYODF3GIKgTo0kQ==" spinCount="100000" sheet="1" objects="1" scenarios="1" selectLockedCells="1" selectUnlockedCells="1"/>
  <mergeCells count="26">
    <mergeCell ref="B2:D2"/>
    <mergeCell ref="E2:AB2"/>
    <mergeCell ref="B10:G10"/>
    <mergeCell ref="L10:M10"/>
    <mergeCell ref="N10:O10"/>
    <mergeCell ref="P10:T10"/>
    <mergeCell ref="B34:D34"/>
    <mergeCell ref="E34:AB34"/>
    <mergeCell ref="L11:M11"/>
    <mergeCell ref="N11:O11"/>
    <mergeCell ref="P11:T11"/>
    <mergeCell ref="B17:D17"/>
    <mergeCell ref="E17:AB17"/>
    <mergeCell ref="B24:D24"/>
    <mergeCell ref="E24:AB24"/>
    <mergeCell ref="B28:AB28"/>
    <mergeCell ref="B29:D29"/>
    <mergeCell ref="B30:D30"/>
    <mergeCell ref="B31:D31"/>
    <mergeCell ref="B32:D32"/>
    <mergeCell ref="V55:Y55"/>
    <mergeCell ref="E40:AB40"/>
    <mergeCell ref="E44:AB44"/>
    <mergeCell ref="E47:AB47"/>
    <mergeCell ref="E49:AB49"/>
    <mergeCell ref="E51:AB5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sqref="A1:XFD1048576"/>
    </sheetView>
  </sheetViews>
  <sheetFormatPr baseColWidth="10" defaultRowHeight="15" x14ac:dyDescent="0.25"/>
  <cols>
    <col min="1" max="16384" width="11.42578125" style="2"/>
  </cols>
  <sheetData/>
  <sheetProtection algorithmName="SHA-512" hashValue="r4DXytJQwB42ZsjYOtqnV/AbTI8Q3s7S5Es8VLm6V0/TuykAndqkOdidRLSy+If/K2skoCGvesmS+mPaHEaJBQ==" saltValue="LUccpDvdjJZG7piTCPAdZg==" spinCount="100000"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85"/>
  <sheetViews>
    <sheetView topLeftCell="A20" zoomScale="55" zoomScaleNormal="55" workbookViewId="0">
      <selection activeCell="A20" sqref="A1:XFD1048576"/>
    </sheetView>
  </sheetViews>
  <sheetFormatPr baseColWidth="10" defaultRowHeight="15" x14ac:dyDescent="0.25"/>
  <cols>
    <col min="1" max="16384" width="11.42578125" style="2"/>
  </cols>
  <sheetData>
    <row r="2" spans="2:29" x14ac:dyDescent="0.25">
      <c r="B2" s="17" t="s">
        <v>39</v>
      </c>
      <c r="C2" s="18"/>
      <c r="D2" s="19"/>
      <c r="E2" s="17" t="s">
        <v>40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2:29" x14ac:dyDescent="0.25">
      <c r="B3" s="20" t="s">
        <v>28</v>
      </c>
      <c r="C3" s="21" t="s">
        <v>41</v>
      </c>
      <c r="D3" s="22" t="s">
        <v>42</v>
      </c>
      <c r="E3" s="23">
        <v>4.1666666666666664E-2</v>
      </c>
      <c r="F3" s="24">
        <v>8.3333333333333301E-2</v>
      </c>
      <c r="G3" s="24">
        <v>0.125</v>
      </c>
      <c r="H3" s="24">
        <v>0.16666666666666699</v>
      </c>
      <c r="I3" s="24">
        <v>0.20833333333333301</v>
      </c>
      <c r="J3" s="24">
        <v>0.25</v>
      </c>
      <c r="K3" s="24">
        <v>0.29166666666666702</v>
      </c>
      <c r="L3" s="24">
        <v>0.33333333333333298</v>
      </c>
      <c r="M3" s="24">
        <v>0.375</v>
      </c>
      <c r="N3" s="24">
        <v>0.41666666666666702</v>
      </c>
      <c r="O3" s="24">
        <v>0.45833333333333298</v>
      </c>
      <c r="P3" s="24">
        <v>0.5</v>
      </c>
      <c r="Q3" s="24">
        <v>0.54166666666666696</v>
      </c>
      <c r="R3" s="24">
        <v>0.58333333333333304</v>
      </c>
      <c r="S3" s="24">
        <v>0.625</v>
      </c>
      <c r="T3" s="24">
        <v>0.66666666666666696</v>
      </c>
      <c r="U3" s="24">
        <v>0.70833333333333304</v>
      </c>
      <c r="V3" s="24">
        <v>0.75</v>
      </c>
      <c r="W3" s="24">
        <v>0.79166666666666696</v>
      </c>
      <c r="X3" s="24">
        <v>0.83333333333333304</v>
      </c>
      <c r="Y3" s="24">
        <v>0.875</v>
      </c>
      <c r="Z3" s="24">
        <v>0.91666666666666696</v>
      </c>
      <c r="AA3" s="24">
        <v>0.95833333333333304</v>
      </c>
      <c r="AB3" s="25">
        <v>1</v>
      </c>
    </row>
    <row r="4" spans="2:29" x14ac:dyDescent="0.25">
      <c r="B4" s="10">
        <v>1</v>
      </c>
      <c r="C4" s="10">
        <f>((1.1*2.78)*10.76)</f>
        <v>32.90408</v>
      </c>
      <c r="D4" s="12" t="s">
        <v>33</v>
      </c>
      <c r="E4" s="10">
        <v>20</v>
      </c>
      <c r="F4" s="10">
        <v>17</v>
      </c>
      <c r="G4" s="10">
        <v>15</v>
      </c>
      <c r="H4" s="10">
        <v>13</v>
      </c>
      <c r="I4" s="10">
        <v>11</v>
      </c>
      <c r="J4" s="10">
        <v>10</v>
      </c>
      <c r="K4" s="10">
        <v>8</v>
      </c>
      <c r="L4" s="10">
        <v>8</v>
      </c>
      <c r="M4" s="10">
        <v>10</v>
      </c>
      <c r="N4" s="10">
        <v>13</v>
      </c>
      <c r="O4" s="10">
        <v>17</v>
      </c>
      <c r="P4" s="10">
        <v>22</v>
      </c>
      <c r="Q4" s="10">
        <v>26</v>
      </c>
      <c r="R4" s="10">
        <v>29</v>
      </c>
      <c r="S4" s="10">
        <v>31</v>
      </c>
      <c r="T4" s="10">
        <v>32</v>
      </c>
      <c r="U4" s="10">
        <v>32</v>
      </c>
      <c r="V4" s="10">
        <v>32</v>
      </c>
      <c r="W4" s="10">
        <v>31</v>
      </c>
      <c r="X4" s="10">
        <v>30</v>
      </c>
      <c r="Y4" s="10">
        <v>28</v>
      </c>
      <c r="Z4" s="10">
        <v>26</v>
      </c>
      <c r="AA4" s="10">
        <v>24</v>
      </c>
      <c r="AB4" s="10">
        <v>22</v>
      </c>
      <c r="AC4" s="10"/>
    </row>
    <row r="5" spans="2:29" x14ac:dyDescent="0.25">
      <c r="B5" s="10">
        <v>2</v>
      </c>
      <c r="C5" s="10">
        <f>((3.02*2.78)*10.76)</f>
        <v>90.336655999999991</v>
      </c>
      <c r="D5" s="12" t="s">
        <v>29</v>
      </c>
      <c r="E5" s="10">
        <v>17</v>
      </c>
      <c r="F5" s="10">
        <v>15</v>
      </c>
      <c r="G5" s="10">
        <v>13</v>
      </c>
      <c r="H5" s="10">
        <v>11</v>
      </c>
      <c r="I5" s="10">
        <v>10</v>
      </c>
      <c r="J5" s="10">
        <v>8</v>
      </c>
      <c r="K5" s="10">
        <v>7</v>
      </c>
      <c r="L5" s="10">
        <v>8</v>
      </c>
      <c r="M5" s="10">
        <v>10</v>
      </c>
      <c r="N5" s="10">
        <v>14</v>
      </c>
      <c r="O5" s="10">
        <v>17</v>
      </c>
      <c r="P5" s="10">
        <v>20</v>
      </c>
      <c r="Q5" s="10">
        <v>22</v>
      </c>
      <c r="R5" s="10">
        <v>23</v>
      </c>
      <c r="S5" s="10">
        <v>23</v>
      </c>
      <c r="T5" s="10">
        <v>24</v>
      </c>
      <c r="U5" s="10">
        <v>24</v>
      </c>
      <c r="V5" s="10">
        <v>25</v>
      </c>
      <c r="W5" s="10">
        <v>25</v>
      </c>
      <c r="X5" s="10">
        <v>24</v>
      </c>
      <c r="Y5" s="10">
        <v>23</v>
      </c>
      <c r="Z5" s="10">
        <v>22</v>
      </c>
      <c r="AA5" s="10">
        <v>20</v>
      </c>
      <c r="AB5" s="10">
        <v>18</v>
      </c>
    </row>
    <row r="6" spans="2:29" x14ac:dyDescent="0.25">
      <c r="B6" s="10">
        <v>3</v>
      </c>
      <c r="C6" s="10">
        <f>((3.3*2.78)*10.76)</f>
        <v>98.712239999999994</v>
      </c>
      <c r="D6" s="12" t="s">
        <v>30</v>
      </c>
      <c r="E6" s="10">
        <v>25</v>
      </c>
      <c r="F6" s="10">
        <v>22</v>
      </c>
      <c r="G6" s="10">
        <v>19</v>
      </c>
      <c r="H6" s="10">
        <v>17</v>
      </c>
      <c r="I6" s="10">
        <v>14</v>
      </c>
      <c r="J6" s="10">
        <v>12</v>
      </c>
      <c r="K6" s="10">
        <v>10</v>
      </c>
      <c r="L6" s="10">
        <v>9</v>
      </c>
      <c r="M6" s="10">
        <v>8</v>
      </c>
      <c r="N6" s="10">
        <v>7</v>
      </c>
      <c r="O6" s="10">
        <v>7</v>
      </c>
      <c r="P6" s="10">
        <v>8</v>
      </c>
      <c r="Q6" s="10">
        <v>9</v>
      </c>
      <c r="R6" s="10">
        <v>10</v>
      </c>
      <c r="S6" s="10">
        <v>12</v>
      </c>
      <c r="T6" s="10">
        <v>14</v>
      </c>
      <c r="U6" s="10">
        <v>18</v>
      </c>
      <c r="V6" s="10">
        <v>22</v>
      </c>
      <c r="W6" s="10">
        <v>27</v>
      </c>
      <c r="X6" s="10">
        <v>31</v>
      </c>
      <c r="Y6" s="10">
        <v>32</v>
      </c>
      <c r="Z6" s="10">
        <v>32</v>
      </c>
      <c r="AA6" s="10">
        <v>30</v>
      </c>
      <c r="AB6" s="10">
        <v>27</v>
      </c>
    </row>
    <row r="7" spans="2:29" x14ac:dyDescent="0.25">
      <c r="B7" s="10">
        <v>4</v>
      </c>
      <c r="C7" s="10">
        <f>((4.05*2.78)*10.76)</f>
        <v>121.14683999999998</v>
      </c>
      <c r="D7" s="12" t="s">
        <v>86</v>
      </c>
      <c r="E7" s="10">
        <v>28</v>
      </c>
      <c r="F7" s="10">
        <v>25</v>
      </c>
      <c r="G7" s="10">
        <v>22</v>
      </c>
      <c r="H7" s="10">
        <v>19</v>
      </c>
      <c r="I7" s="10">
        <v>16</v>
      </c>
      <c r="J7" s="10">
        <v>14</v>
      </c>
      <c r="K7" s="10">
        <v>12</v>
      </c>
      <c r="L7" s="10">
        <v>10</v>
      </c>
      <c r="M7" s="10">
        <v>9</v>
      </c>
      <c r="N7" s="10">
        <v>8</v>
      </c>
      <c r="O7" s="10">
        <v>8</v>
      </c>
      <c r="P7" s="10">
        <v>8</v>
      </c>
      <c r="Q7" s="10">
        <v>10</v>
      </c>
      <c r="R7" s="10">
        <v>12</v>
      </c>
      <c r="S7" s="10">
        <v>16</v>
      </c>
      <c r="T7" s="10">
        <v>21</v>
      </c>
      <c r="U7" s="10">
        <v>27</v>
      </c>
      <c r="V7" s="10">
        <v>32</v>
      </c>
      <c r="W7" s="10">
        <v>36</v>
      </c>
      <c r="X7" s="10">
        <v>38</v>
      </c>
      <c r="Y7" s="10">
        <v>38</v>
      </c>
      <c r="Z7" s="10">
        <v>37</v>
      </c>
      <c r="AA7" s="10">
        <v>34</v>
      </c>
      <c r="AB7" s="10">
        <v>31</v>
      </c>
    </row>
    <row r="13" spans="2:29" x14ac:dyDescent="0.25">
      <c r="B13" s="26" t="s">
        <v>43</v>
      </c>
      <c r="C13" s="26"/>
      <c r="D13" s="26"/>
      <c r="E13" s="26"/>
      <c r="F13" s="26"/>
      <c r="G13" s="26"/>
      <c r="K13" s="27" t="s">
        <v>47</v>
      </c>
      <c r="L13" s="27" t="s">
        <v>41</v>
      </c>
      <c r="M13" s="28" t="s">
        <v>71</v>
      </c>
      <c r="N13" s="28"/>
      <c r="O13" s="28" t="s">
        <v>72</v>
      </c>
      <c r="P13" s="28"/>
      <c r="Q13" s="29" t="s">
        <v>70</v>
      </c>
      <c r="R13" s="30"/>
      <c r="S13" s="30"/>
      <c r="T13" s="30"/>
      <c r="U13" s="31"/>
    </row>
    <row r="14" spans="2:29" x14ac:dyDescent="0.25">
      <c r="B14" s="32" t="s">
        <v>28</v>
      </c>
      <c r="C14" s="32" t="s">
        <v>44</v>
      </c>
      <c r="D14" s="6" t="s">
        <v>45</v>
      </c>
      <c r="E14" s="7" t="s">
        <v>3</v>
      </c>
      <c r="F14" s="7" t="s">
        <v>46</v>
      </c>
      <c r="G14" s="7" t="s">
        <v>47</v>
      </c>
      <c r="K14" s="33">
        <f>+'DATOS '!J15</f>
        <v>0.40322580645161293</v>
      </c>
      <c r="L14" s="33">
        <f>(3.3*4.05*10.76)</f>
        <v>143.80739999999997</v>
      </c>
      <c r="M14" s="34">
        <f>(22*9/5)+32</f>
        <v>71.599999999999994</v>
      </c>
      <c r="N14" s="35"/>
      <c r="O14" s="36">
        <f>(27*9/5)+32</f>
        <v>80.599999999999994</v>
      </c>
      <c r="P14" s="37"/>
      <c r="Q14" s="38">
        <f>((K14*L14)*(O14-M14))</f>
        <v>521.88169354838703</v>
      </c>
      <c r="R14" s="39"/>
      <c r="S14" s="39"/>
      <c r="T14" s="39"/>
      <c r="U14" s="40"/>
    </row>
    <row r="15" spans="2:29" x14ac:dyDescent="0.25">
      <c r="B15" s="10">
        <v>1</v>
      </c>
      <c r="C15" s="10">
        <f>+'DATOS '!Q6</f>
        <v>3.375</v>
      </c>
      <c r="D15" s="10">
        <f>(33*9/5)+ 32</f>
        <v>91.4</v>
      </c>
      <c r="E15" s="10">
        <f>(22*9/5) + 32</f>
        <v>71.599999999999994</v>
      </c>
      <c r="F15" s="10">
        <v>0.83</v>
      </c>
      <c r="G15" s="10">
        <f>+'DATOS '!M11</f>
        <v>0.38759689922480617</v>
      </c>
    </row>
    <row r="16" spans="2:29" x14ac:dyDescent="0.25">
      <c r="B16" s="10">
        <v>2</v>
      </c>
      <c r="C16" s="10">
        <f>+'DATOS '!Q7</f>
        <v>-6.375</v>
      </c>
      <c r="D16" s="10">
        <f t="shared" ref="D16:D18" si="0">(33*9/5)+ 32</f>
        <v>91.4</v>
      </c>
      <c r="E16" s="10">
        <f t="shared" ref="E16:E18" si="1">(22*9/5) + 32</f>
        <v>71.599999999999994</v>
      </c>
      <c r="F16" s="10">
        <v>0.83</v>
      </c>
      <c r="G16" s="10">
        <f>+'DATOS '!M11</f>
        <v>0.38759689922480617</v>
      </c>
    </row>
    <row r="17" spans="2:28" x14ac:dyDescent="0.25">
      <c r="B17" s="10">
        <v>3</v>
      </c>
      <c r="C17" s="10">
        <f>+'DATOS '!Q8</f>
        <v>-6.375</v>
      </c>
      <c r="D17" s="10">
        <f t="shared" si="0"/>
        <v>91.4</v>
      </c>
      <c r="E17" s="10">
        <f t="shared" si="1"/>
        <v>71.599999999999994</v>
      </c>
      <c r="F17" s="10">
        <v>0.83</v>
      </c>
      <c r="G17" s="10">
        <f>+'DATOS '!M6</f>
        <v>0.30864197530864196</v>
      </c>
    </row>
    <row r="18" spans="2:28" x14ac:dyDescent="0.25">
      <c r="B18" s="10">
        <v>4</v>
      </c>
      <c r="C18" s="10">
        <f>+'DATOS '!Q9</f>
        <v>3.375</v>
      </c>
      <c r="D18" s="10">
        <f t="shared" si="0"/>
        <v>91.4</v>
      </c>
      <c r="E18" s="10">
        <f t="shared" si="1"/>
        <v>71.599999999999994</v>
      </c>
      <c r="F18" s="10">
        <v>0.83</v>
      </c>
      <c r="G18" s="10">
        <f>+'DATOS '!M6</f>
        <v>0.30864197530864196</v>
      </c>
    </row>
    <row r="22" spans="2:28" x14ac:dyDescent="0.25">
      <c r="B22" s="17" t="s">
        <v>39</v>
      </c>
      <c r="C22" s="18"/>
      <c r="D22" s="19"/>
      <c r="E22" s="17" t="s">
        <v>48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9"/>
    </row>
    <row r="23" spans="2:28" x14ac:dyDescent="0.25">
      <c r="B23" s="20" t="s">
        <v>28</v>
      </c>
      <c r="C23" s="21" t="s">
        <v>41</v>
      </c>
      <c r="D23" s="22" t="s">
        <v>42</v>
      </c>
      <c r="E23" s="23">
        <v>4.1666666666666664E-2</v>
      </c>
      <c r="F23" s="24">
        <v>8.3333333333333301E-2</v>
      </c>
      <c r="G23" s="24">
        <v>0.125</v>
      </c>
      <c r="H23" s="24">
        <v>0.16666666666666699</v>
      </c>
      <c r="I23" s="24">
        <v>0.20833333333333301</v>
      </c>
      <c r="J23" s="24">
        <v>0.25</v>
      </c>
      <c r="K23" s="24">
        <v>0.29166666666666702</v>
      </c>
      <c r="L23" s="24">
        <v>0.33333333333333298</v>
      </c>
      <c r="M23" s="24">
        <v>0.375</v>
      </c>
      <c r="N23" s="24">
        <v>0.41666666666666702</v>
      </c>
      <c r="O23" s="24">
        <v>0.45833333333333298</v>
      </c>
      <c r="P23" s="24">
        <v>0.5</v>
      </c>
      <c r="Q23" s="24">
        <v>0.54166666666666696</v>
      </c>
      <c r="R23" s="24">
        <v>0.58333333333333304</v>
      </c>
      <c r="S23" s="24">
        <v>0.625</v>
      </c>
      <c r="T23" s="24">
        <v>0.66666666666666696</v>
      </c>
      <c r="U23" s="24">
        <v>0.70833333333333304</v>
      </c>
      <c r="V23" s="24">
        <v>0.75</v>
      </c>
      <c r="W23" s="24">
        <v>0.79166666666666696</v>
      </c>
      <c r="X23" s="24">
        <v>0.83333333333333304</v>
      </c>
      <c r="Y23" s="24">
        <v>0.875</v>
      </c>
      <c r="Z23" s="24">
        <v>0.91666666666666696</v>
      </c>
      <c r="AA23" s="24">
        <v>0.95833333333333304</v>
      </c>
      <c r="AB23" s="25">
        <v>1</v>
      </c>
    </row>
    <row r="24" spans="2:28" x14ac:dyDescent="0.25">
      <c r="B24" s="10">
        <v>1</v>
      </c>
      <c r="C24" s="41">
        <f>((1.1*2.78)*10.76)</f>
        <v>32.90408</v>
      </c>
      <c r="D24" s="12" t="s">
        <v>33</v>
      </c>
      <c r="E24" s="41">
        <f>((E4+$C15)*$F15+(78-$E15)+($D15-85))</f>
        <v>32.201250000000009</v>
      </c>
      <c r="F24" s="41">
        <f t="shared" ref="F24:AB24" si="2">((F4+$C15)*$F15+(78-$E15)+($D15-85))</f>
        <v>29.71125000000001</v>
      </c>
      <c r="G24" s="41">
        <f t="shared" si="2"/>
        <v>28.05125000000001</v>
      </c>
      <c r="H24" s="41">
        <f t="shared" si="2"/>
        <v>26.39125000000001</v>
      </c>
      <c r="I24" s="41">
        <f t="shared" si="2"/>
        <v>24.73125000000001</v>
      </c>
      <c r="J24" s="41">
        <f t="shared" si="2"/>
        <v>23.901250000000012</v>
      </c>
      <c r="K24" s="41">
        <f t="shared" si="2"/>
        <v>22.241250000000012</v>
      </c>
      <c r="L24" s="41">
        <f t="shared" si="2"/>
        <v>22.241250000000012</v>
      </c>
      <c r="M24" s="41">
        <f t="shared" si="2"/>
        <v>23.901250000000012</v>
      </c>
      <c r="N24" s="41">
        <f t="shared" si="2"/>
        <v>26.39125000000001</v>
      </c>
      <c r="O24" s="41">
        <f t="shared" si="2"/>
        <v>29.71125000000001</v>
      </c>
      <c r="P24" s="41">
        <f t="shared" si="2"/>
        <v>33.861250000000013</v>
      </c>
      <c r="Q24" s="41">
        <f t="shared" si="2"/>
        <v>37.181250000000006</v>
      </c>
      <c r="R24" s="41">
        <f t="shared" si="2"/>
        <v>39.671250000000015</v>
      </c>
      <c r="S24" s="41">
        <f t="shared" si="2"/>
        <v>41.331250000000011</v>
      </c>
      <c r="T24" s="41">
        <f t="shared" si="2"/>
        <v>42.16125000000001</v>
      </c>
      <c r="U24" s="41">
        <f t="shared" si="2"/>
        <v>42.16125000000001</v>
      </c>
      <c r="V24" s="41">
        <f t="shared" si="2"/>
        <v>42.16125000000001</v>
      </c>
      <c r="W24" s="41">
        <f t="shared" si="2"/>
        <v>41.331250000000011</v>
      </c>
      <c r="X24" s="41">
        <f t="shared" si="2"/>
        <v>40.501250000000013</v>
      </c>
      <c r="Y24" s="41">
        <f t="shared" si="2"/>
        <v>38.841250000000009</v>
      </c>
      <c r="Z24" s="41">
        <f t="shared" si="2"/>
        <v>37.181250000000006</v>
      </c>
      <c r="AA24" s="41">
        <f t="shared" si="2"/>
        <v>35.521250000000009</v>
      </c>
      <c r="AB24" s="41">
        <f t="shared" si="2"/>
        <v>33.861250000000013</v>
      </c>
    </row>
    <row r="25" spans="2:28" x14ac:dyDescent="0.25">
      <c r="B25" s="10">
        <v>2</v>
      </c>
      <c r="C25" s="41">
        <f>((3.02*2.78)*10.76)</f>
        <v>90.336655999999991</v>
      </c>
      <c r="D25" s="12" t="s">
        <v>29</v>
      </c>
      <c r="E25" s="41">
        <f>((E5+$C16)*$F16+(78-$E16)+($D16-85))</f>
        <v>21.618750000000013</v>
      </c>
      <c r="F25" s="41">
        <f t="shared" ref="F25:AB25" si="3">((F5+$C16)*$F16+(78-$E16)+($D16-85))</f>
        <v>19.958750000000009</v>
      </c>
      <c r="G25" s="41">
        <f t="shared" si="3"/>
        <v>18.298750000000013</v>
      </c>
      <c r="H25" s="41">
        <f>((H5+$C16)*$F16+(78-$E16)+($D16-85))</f>
        <v>16.638750000000009</v>
      </c>
      <c r="I25" s="41">
        <f t="shared" si="3"/>
        <v>15.808750000000011</v>
      </c>
      <c r="J25" s="41">
        <f t="shared" si="3"/>
        <v>14.14875000000001</v>
      </c>
      <c r="K25" s="41">
        <f t="shared" si="3"/>
        <v>13.318750000000012</v>
      </c>
      <c r="L25" s="41">
        <f t="shared" si="3"/>
        <v>14.14875000000001</v>
      </c>
      <c r="M25" s="41">
        <f t="shared" si="3"/>
        <v>15.808750000000011</v>
      </c>
      <c r="N25" s="41">
        <f t="shared" si="3"/>
        <v>19.128750000000011</v>
      </c>
      <c r="O25" s="41">
        <f t="shared" si="3"/>
        <v>21.618750000000013</v>
      </c>
      <c r="P25" s="41">
        <f t="shared" si="3"/>
        <v>24.108750000000011</v>
      </c>
      <c r="Q25" s="41">
        <f t="shared" si="3"/>
        <v>25.768750000000011</v>
      </c>
      <c r="R25" s="41">
        <f t="shared" si="3"/>
        <v>26.59875000000001</v>
      </c>
      <c r="S25" s="41">
        <f t="shared" si="3"/>
        <v>26.59875000000001</v>
      </c>
      <c r="T25" s="41">
        <f t="shared" si="3"/>
        <v>27.428750000000012</v>
      </c>
      <c r="U25" s="41">
        <f t="shared" si="3"/>
        <v>27.428750000000012</v>
      </c>
      <c r="V25" s="41">
        <f t="shared" si="3"/>
        <v>28.25875000000001</v>
      </c>
      <c r="W25" s="41">
        <f t="shared" si="3"/>
        <v>28.25875000000001</v>
      </c>
      <c r="X25" s="41">
        <f t="shared" si="3"/>
        <v>27.428750000000012</v>
      </c>
      <c r="Y25" s="41">
        <f t="shared" si="3"/>
        <v>26.59875000000001</v>
      </c>
      <c r="Z25" s="41">
        <f t="shared" si="3"/>
        <v>25.768750000000011</v>
      </c>
      <c r="AA25" s="41">
        <f>((AA5+$C16)*$F16+(78-$E16)+($D16-85))</f>
        <v>24.108750000000011</v>
      </c>
      <c r="AB25" s="41">
        <f t="shared" si="3"/>
        <v>22.448750000000011</v>
      </c>
    </row>
    <row r="26" spans="2:28" x14ac:dyDescent="0.25">
      <c r="B26" s="10">
        <v>3</v>
      </c>
      <c r="C26" s="41">
        <f>((3.3*2.78)*10.76)</f>
        <v>98.712239999999994</v>
      </c>
      <c r="D26" s="12" t="s">
        <v>30</v>
      </c>
      <c r="E26" s="41">
        <f>((E6+$C17)*$F17+(78-$E17)+($D17-85))</f>
        <v>28.25875000000001</v>
      </c>
      <c r="F26" s="41">
        <f>((F6+$C17)*$F17+(78-$E17)+($D17-85))</f>
        <v>25.768750000000011</v>
      </c>
      <c r="G26" s="41">
        <f t="shared" ref="G26:AB26" si="4">((G6+$C17)*$F17+(78-$E17)+($D17-85))</f>
        <v>23.278750000000009</v>
      </c>
      <c r="H26" s="41">
        <f t="shared" si="4"/>
        <v>21.618750000000013</v>
      </c>
      <c r="I26" s="41">
        <f t="shared" si="4"/>
        <v>19.128750000000011</v>
      </c>
      <c r="J26" s="41">
        <f>((J6+$C17)*$F17+(78-$E17)+($D17-85))</f>
        <v>17.468750000000011</v>
      </c>
      <c r="K26" s="41">
        <f t="shared" si="4"/>
        <v>15.808750000000011</v>
      </c>
      <c r="L26" s="41">
        <f t="shared" si="4"/>
        <v>14.978750000000012</v>
      </c>
      <c r="M26" s="41">
        <f t="shared" si="4"/>
        <v>14.14875000000001</v>
      </c>
      <c r="N26" s="41">
        <f t="shared" si="4"/>
        <v>13.318750000000012</v>
      </c>
      <c r="O26" s="41">
        <f t="shared" si="4"/>
        <v>13.318750000000012</v>
      </c>
      <c r="P26" s="41">
        <f t="shared" si="4"/>
        <v>14.14875000000001</v>
      </c>
      <c r="Q26" s="41">
        <f t="shared" si="4"/>
        <v>14.978750000000012</v>
      </c>
      <c r="R26" s="41">
        <f t="shared" si="4"/>
        <v>15.808750000000011</v>
      </c>
      <c r="S26" s="41">
        <f t="shared" si="4"/>
        <v>17.468750000000011</v>
      </c>
      <c r="T26" s="41">
        <f t="shared" si="4"/>
        <v>19.128750000000011</v>
      </c>
      <c r="U26" s="41">
        <f t="shared" si="4"/>
        <v>22.448750000000011</v>
      </c>
      <c r="V26" s="41">
        <f t="shared" si="4"/>
        <v>25.768750000000011</v>
      </c>
      <c r="W26" s="41">
        <f t="shared" si="4"/>
        <v>29.91875000000001</v>
      </c>
      <c r="X26" s="41">
        <f t="shared" si="4"/>
        <v>33.23875000000001</v>
      </c>
      <c r="Y26" s="41">
        <f t="shared" si="4"/>
        <v>34.068750000000009</v>
      </c>
      <c r="Z26" s="41">
        <f t="shared" si="4"/>
        <v>34.068750000000009</v>
      </c>
      <c r="AA26" s="41">
        <f t="shared" si="4"/>
        <v>32.408750000000012</v>
      </c>
      <c r="AB26" s="41">
        <f t="shared" si="4"/>
        <v>29.91875000000001</v>
      </c>
    </row>
    <row r="27" spans="2:28" x14ac:dyDescent="0.25">
      <c r="B27" s="10">
        <v>4</v>
      </c>
      <c r="C27" s="41">
        <f>((4.05*2.78)*10.76)</f>
        <v>121.14683999999998</v>
      </c>
      <c r="D27" s="12" t="s">
        <v>86</v>
      </c>
      <c r="E27" s="41">
        <f>((E7+$C18)*$F15+(78-$E15)+($D15-85))</f>
        <v>38.841250000000009</v>
      </c>
      <c r="F27" s="41">
        <f t="shared" ref="F27:AB27" si="5">((F7+$C18)*$F15+(78-$E15)+($D15-85))</f>
        <v>36.351250000000007</v>
      </c>
      <c r="G27" s="41">
        <f t="shared" si="5"/>
        <v>33.861250000000013</v>
      </c>
      <c r="H27" s="41">
        <f t="shared" si="5"/>
        <v>31.371250000000011</v>
      </c>
      <c r="I27" s="41">
        <f t="shared" si="5"/>
        <v>28.881250000000012</v>
      </c>
      <c r="J27" s="41">
        <f t="shared" si="5"/>
        <v>27.221250000000012</v>
      </c>
      <c r="K27" s="41">
        <f t="shared" si="5"/>
        <v>25.561250000000008</v>
      </c>
      <c r="L27" s="41">
        <f t="shared" si="5"/>
        <v>23.901250000000012</v>
      </c>
      <c r="M27" s="41">
        <f t="shared" si="5"/>
        <v>23.071250000000013</v>
      </c>
      <c r="N27" s="41">
        <f t="shared" si="5"/>
        <v>22.241250000000012</v>
      </c>
      <c r="O27" s="41">
        <f t="shared" si="5"/>
        <v>22.241250000000012</v>
      </c>
      <c r="P27" s="41">
        <f t="shared" si="5"/>
        <v>22.241250000000012</v>
      </c>
      <c r="Q27" s="41">
        <f t="shared" si="5"/>
        <v>23.901250000000012</v>
      </c>
      <c r="R27" s="41">
        <f t="shared" si="5"/>
        <v>25.561250000000008</v>
      </c>
      <c r="S27" s="41">
        <f t="shared" si="5"/>
        <v>28.881250000000012</v>
      </c>
      <c r="T27" s="41">
        <f t="shared" si="5"/>
        <v>33.031250000000014</v>
      </c>
      <c r="U27" s="41">
        <f t="shared" si="5"/>
        <v>38.011250000000011</v>
      </c>
      <c r="V27" s="41">
        <f t="shared" si="5"/>
        <v>42.16125000000001</v>
      </c>
      <c r="W27" s="41">
        <f t="shared" si="5"/>
        <v>45.48125000000001</v>
      </c>
      <c r="X27" s="41">
        <f t="shared" si="5"/>
        <v>47.141250000000007</v>
      </c>
      <c r="Y27" s="41">
        <f t="shared" si="5"/>
        <v>47.141250000000007</v>
      </c>
      <c r="Z27" s="41">
        <f t="shared" si="5"/>
        <v>46.311250000000008</v>
      </c>
      <c r="AA27" s="41">
        <f t="shared" si="5"/>
        <v>43.821250000000006</v>
      </c>
      <c r="AB27" s="41">
        <f t="shared" si="5"/>
        <v>41.331250000000011</v>
      </c>
    </row>
    <row r="28" spans="2:28" x14ac:dyDescent="0.25">
      <c r="C28" s="42"/>
    </row>
    <row r="31" spans="2:28" x14ac:dyDescent="0.25">
      <c r="B31" s="17" t="s">
        <v>49</v>
      </c>
      <c r="C31" s="18"/>
      <c r="D31" s="19"/>
      <c r="E31" s="17" t="s">
        <v>50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9"/>
    </row>
    <row r="32" spans="2:28" x14ac:dyDescent="0.25">
      <c r="B32" s="43" t="s">
        <v>51</v>
      </c>
      <c r="C32" s="43" t="s">
        <v>41</v>
      </c>
      <c r="D32" s="43" t="s">
        <v>42</v>
      </c>
      <c r="E32" s="23">
        <v>4.1666666666666664E-2</v>
      </c>
      <c r="F32" s="24">
        <v>8.3333333333333301E-2</v>
      </c>
      <c r="G32" s="24">
        <v>0.125</v>
      </c>
      <c r="H32" s="24">
        <v>0.16666666666666699</v>
      </c>
      <c r="I32" s="24">
        <v>0.20833333333333301</v>
      </c>
      <c r="J32" s="24">
        <v>0.25</v>
      </c>
      <c r="K32" s="24">
        <v>0.29166666666666702</v>
      </c>
      <c r="L32" s="24">
        <v>0.33333333333333298</v>
      </c>
      <c r="M32" s="24">
        <v>0.375</v>
      </c>
      <c r="N32" s="24">
        <v>0.41666666666666702</v>
      </c>
      <c r="O32" s="24">
        <v>0.45833333333333298</v>
      </c>
      <c r="P32" s="24">
        <v>0.5</v>
      </c>
      <c r="Q32" s="24">
        <v>0.54166666666666696</v>
      </c>
      <c r="R32" s="24">
        <v>0.58333333333333304</v>
      </c>
      <c r="S32" s="24">
        <v>0.625</v>
      </c>
      <c r="T32" s="24">
        <v>0.66666666666666696</v>
      </c>
      <c r="U32" s="24">
        <v>0.70833333333333304</v>
      </c>
      <c r="V32" s="24">
        <v>0.75</v>
      </c>
      <c r="W32" s="24">
        <v>0.79166666666666696</v>
      </c>
      <c r="X32" s="24">
        <v>0.83333333333333304</v>
      </c>
      <c r="Y32" s="24">
        <v>0.875</v>
      </c>
      <c r="Z32" s="24">
        <v>0.91666666666666696</v>
      </c>
      <c r="AA32" s="24">
        <v>0.95833333333333304</v>
      </c>
      <c r="AB32" s="25">
        <v>1</v>
      </c>
    </row>
    <row r="33" spans="2:28" x14ac:dyDescent="0.25">
      <c r="B33" s="10">
        <v>1</v>
      </c>
      <c r="C33" s="2">
        <f>((1.54*2.26)*10.76)</f>
        <v>37.449103999999998</v>
      </c>
      <c r="D33" s="10" t="s">
        <v>87</v>
      </c>
      <c r="E33" s="10">
        <v>1</v>
      </c>
      <c r="F33" s="10">
        <v>0</v>
      </c>
      <c r="G33" s="10">
        <v>-1</v>
      </c>
      <c r="H33" s="10">
        <v>-2</v>
      </c>
      <c r="I33" s="10">
        <v>-2</v>
      </c>
      <c r="J33" s="10">
        <v>-2</v>
      </c>
      <c r="K33" s="10">
        <v>-2</v>
      </c>
      <c r="L33" s="10">
        <v>0</v>
      </c>
      <c r="M33" s="10">
        <v>2</v>
      </c>
      <c r="N33" s="10">
        <v>4</v>
      </c>
      <c r="O33" s="10">
        <v>7</v>
      </c>
      <c r="P33" s="10">
        <v>9</v>
      </c>
      <c r="Q33" s="10">
        <v>12</v>
      </c>
      <c r="R33" s="10">
        <v>13</v>
      </c>
      <c r="S33" s="10">
        <v>14</v>
      </c>
      <c r="T33" s="10">
        <v>14</v>
      </c>
      <c r="U33" s="10">
        <v>13</v>
      </c>
      <c r="V33" s="10">
        <v>12</v>
      </c>
      <c r="W33" s="10">
        <v>10</v>
      </c>
      <c r="X33" s="10">
        <v>8</v>
      </c>
      <c r="Y33" s="10">
        <v>6</v>
      </c>
      <c r="Z33" s="10">
        <v>4</v>
      </c>
      <c r="AA33" s="10">
        <v>3</v>
      </c>
      <c r="AB33" s="10">
        <v>2</v>
      </c>
    </row>
    <row r="34" spans="2:28" x14ac:dyDescent="0.25">
      <c r="B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2:28" x14ac:dyDescent="0.25">
      <c r="B35" s="44" t="s">
        <v>53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2:28" x14ac:dyDescent="0.25">
      <c r="B36" s="45" t="s">
        <v>54</v>
      </c>
      <c r="C36" s="45"/>
      <c r="D36" s="45"/>
      <c r="E36" s="10">
        <v>0.09</v>
      </c>
      <c r="F36" s="10">
        <v>0.08</v>
      </c>
      <c r="G36" s="10">
        <v>7.0000000000000007E-2</v>
      </c>
      <c r="H36" s="10">
        <v>0.06</v>
      </c>
      <c r="I36" s="10">
        <v>0.05</v>
      </c>
      <c r="J36" s="10">
        <v>0.14000000000000001</v>
      </c>
      <c r="K36" s="10">
        <v>0.26</v>
      </c>
      <c r="L36" s="10">
        <v>0.38</v>
      </c>
      <c r="M36" s="10">
        <v>0.48</v>
      </c>
      <c r="N36" s="10">
        <v>0.54</v>
      </c>
      <c r="O36" s="10">
        <v>0.56000000000000005</v>
      </c>
      <c r="P36" s="10">
        <v>0.51</v>
      </c>
      <c r="Q36" s="10">
        <v>0.45</v>
      </c>
      <c r="R36" s="10">
        <v>0.4</v>
      </c>
      <c r="S36" s="10">
        <v>0.36</v>
      </c>
      <c r="T36" s="10">
        <v>0.33</v>
      </c>
      <c r="U36" s="10">
        <v>0.28999999999999998</v>
      </c>
      <c r="V36" s="10">
        <v>0.25</v>
      </c>
      <c r="W36" s="10">
        <v>0.21</v>
      </c>
      <c r="X36" s="10">
        <v>0.18</v>
      </c>
      <c r="Y36" s="10">
        <v>0.16</v>
      </c>
      <c r="Z36" s="10">
        <v>0.14000000000000001</v>
      </c>
      <c r="AA36" s="10">
        <v>0.12</v>
      </c>
      <c r="AB36" s="10">
        <v>0.1</v>
      </c>
    </row>
    <row r="37" spans="2:28" x14ac:dyDescent="0.25"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2:28" x14ac:dyDescent="0.25">
      <c r="B38" s="46" t="s">
        <v>88</v>
      </c>
      <c r="C38" s="46"/>
      <c r="D38" s="46"/>
      <c r="E38" s="47">
        <f>+'DATOS '!Q11</f>
        <v>245.75</v>
      </c>
    </row>
    <row r="39" spans="2:28" x14ac:dyDescent="0.25">
      <c r="B39" s="46" t="s">
        <v>55</v>
      </c>
      <c r="C39" s="46"/>
      <c r="D39" s="46"/>
      <c r="E39" s="47">
        <v>0.98</v>
      </c>
    </row>
    <row r="40" spans="2:28" x14ac:dyDescent="0.25">
      <c r="B40" s="48" t="s">
        <v>56</v>
      </c>
      <c r="C40" s="48"/>
      <c r="D40" s="48"/>
      <c r="E40" s="47">
        <v>0.75</v>
      </c>
    </row>
    <row r="43" spans="2:28" x14ac:dyDescent="0.25">
      <c r="B43" s="49" t="s">
        <v>39</v>
      </c>
      <c r="C43" s="50"/>
      <c r="D43" s="51"/>
      <c r="E43" s="29" t="s">
        <v>58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1"/>
    </row>
    <row r="44" spans="2:28" x14ac:dyDescent="0.25">
      <c r="B44" s="52" t="s">
        <v>28</v>
      </c>
      <c r="C44" s="53" t="s">
        <v>41</v>
      </c>
      <c r="D44" s="54" t="s">
        <v>42</v>
      </c>
      <c r="E44" s="55">
        <v>4.1666666666666664E-2</v>
      </c>
      <c r="F44" s="56">
        <v>8.3333333333333301E-2</v>
      </c>
      <c r="G44" s="56">
        <v>0.125</v>
      </c>
      <c r="H44" s="56">
        <v>0.16666666666666699</v>
      </c>
      <c r="I44" s="56">
        <v>0.20833333333333301</v>
      </c>
      <c r="J44" s="56">
        <v>0.25</v>
      </c>
      <c r="K44" s="56">
        <v>0.29166666666666702</v>
      </c>
      <c r="L44" s="56">
        <v>0.33333333333333298</v>
      </c>
      <c r="M44" s="56">
        <v>0.375</v>
      </c>
      <c r="N44" s="56">
        <v>0.41666666666666702</v>
      </c>
      <c r="O44" s="56">
        <v>0.45833333333333298</v>
      </c>
      <c r="P44" s="56">
        <v>0.5</v>
      </c>
      <c r="Q44" s="56">
        <v>0.54166666666666696</v>
      </c>
      <c r="R44" s="56">
        <v>0.58333333333333304</v>
      </c>
      <c r="S44" s="56">
        <v>0.625</v>
      </c>
      <c r="T44" s="56">
        <v>0.66666666666666696</v>
      </c>
      <c r="U44" s="56">
        <v>0.70833333333333304</v>
      </c>
      <c r="V44" s="56">
        <v>0.75</v>
      </c>
      <c r="W44" s="56">
        <v>0.79166666666666696</v>
      </c>
      <c r="X44" s="56">
        <v>0.83333333333333304</v>
      </c>
      <c r="Y44" s="56">
        <v>0.875</v>
      </c>
      <c r="Z44" s="56">
        <v>0.91666666666666696</v>
      </c>
      <c r="AA44" s="56">
        <v>0.95833333333333304</v>
      </c>
      <c r="AB44" s="57">
        <v>1</v>
      </c>
    </row>
    <row r="45" spans="2:28" x14ac:dyDescent="0.25">
      <c r="B45" s="10">
        <v>1</v>
      </c>
      <c r="C45" s="41">
        <f>((1.1*2.78)*10.76)</f>
        <v>32.90408</v>
      </c>
      <c r="D45" s="12" t="s">
        <v>33</v>
      </c>
      <c r="E45" s="41">
        <f>($G15*$C45*E24)</f>
        <v>410.67926593023265</v>
      </c>
      <c r="F45" s="41">
        <f>($G15*$C45*F24)</f>
        <v>378.92300267441868</v>
      </c>
      <c r="G45" s="41">
        <f>($G15*$C45*G24)</f>
        <v>357.75216050387604</v>
      </c>
      <c r="H45" s="41">
        <f t="shared" ref="H45:AB45" si="6">($G15*$C45*H24)</f>
        <v>336.5813183333334</v>
      </c>
      <c r="I45" s="41">
        <f t="shared" si="6"/>
        <v>315.41047616279081</v>
      </c>
      <c r="J45" s="41">
        <f t="shared" si="6"/>
        <v>304.82505507751949</v>
      </c>
      <c r="K45" s="41">
        <f t="shared" si="6"/>
        <v>283.65421290697685</v>
      </c>
      <c r="L45" s="41">
        <f t="shared" si="6"/>
        <v>283.65421290697685</v>
      </c>
      <c r="M45" s="41">
        <f t="shared" si="6"/>
        <v>304.82505507751949</v>
      </c>
      <c r="N45" s="41">
        <f>($G15*$C45*N24)</f>
        <v>336.5813183333334</v>
      </c>
      <c r="O45" s="41">
        <f t="shared" si="6"/>
        <v>378.92300267441868</v>
      </c>
      <c r="P45" s="41">
        <f t="shared" si="6"/>
        <v>431.85010810077529</v>
      </c>
      <c r="Q45" s="41">
        <f t="shared" si="6"/>
        <v>474.19179244186046</v>
      </c>
      <c r="R45" s="41">
        <f t="shared" si="6"/>
        <v>505.94805569767453</v>
      </c>
      <c r="S45" s="41">
        <f t="shared" si="6"/>
        <v>527.11889786821712</v>
      </c>
      <c r="T45" s="41">
        <f t="shared" si="6"/>
        <v>537.70431895348838</v>
      </c>
      <c r="U45" s="41">
        <f t="shared" si="6"/>
        <v>537.70431895348838</v>
      </c>
      <c r="V45" s="41">
        <f t="shared" si="6"/>
        <v>537.70431895348838</v>
      </c>
      <c r="W45" s="41">
        <f t="shared" si="6"/>
        <v>527.11889786821712</v>
      </c>
      <c r="X45" s="41">
        <f t="shared" si="6"/>
        <v>516.53347678294585</v>
      </c>
      <c r="Y45" s="41">
        <f t="shared" si="6"/>
        <v>495.36263461240316</v>
      </c>
      <c r="Z45" s="41">
        <f t="shared" si="6"/>
        <v>474.19179244186046</v>
      </c>
      <c r="AA45" s="41">
        <f t="shared" si="6"/>
        <v>453.02095027131787</v>
      </c>
      <c r="AB45" s="41">
        <f t="shared" si="6"/>
        <v>431.85010810077529</v>
      </c>
    </row>
    <row r="46" spans="2:28" x14ac:dyDescent="0.25">
      <c r="B46" s="10">
        <v>2</v>
      </c>
      <c r="C46" s="41">
        <f>((3.02*2.78)*10.76)</f>
        <v>90.336655999999991</v>
      </c>
      <c r="D46" s="12" t="s">
        <v>29</v>
      </c>
      <c r="E46" s="41">
        <f>($G16*$C46*E25)</f>
        <v>756.96340383720963</v>
      </c>
      <c r="F46" s="41">
        <f t="shared" ref="F46:AB46" si="7">($G16*$C46*F25)</f>
        <v>698.83981896899252</v>
      </c>
      <c r="G46" s="41">
        <f t="shared" si="7"/>
        <v>640.71623410077552</v>
      </c>
      <c r="H46" s="41">
        <f t="shared" si="7"/>
        <v>582.59264923255841</v>
      </c>
      <c r="I46" s="41">
        <f>($G16*$C46*I25)</f>
        <v>553.53085679844992</v>
      </c>
      <c r="J46" s="41">
        <f t="shared" si="7"/>
        <v>495.40727193023287</v>
      </c>
      <c r="K46" s="41">
        <f t="shared" si="7"/>
        <v>466.34547949612443</v>
      </c>
      <c r="L46" s="41">
        <f t="shared" si="7"/>
        <v>495.40727193023287</v>
      </c>
      <c r="M46" s="41">
        <f t="shared" si="7"/>
        <v>553.53085679844992</v>
      </c>
      <c r="N46" s="41">
        <f t="shared" si="7"/>
        <v>669.77802653488402</v>
      </c>
      <c r="O46" s="41">
        <f t="shared" si="7"/>
        <v>756.96340383720963</v>
      </c>
      <c r="P46" s="41">
        <f t="shared" si="7"/>
        <v>844.14878113953523</v>
      </c>
      <c r="Q46" s="41">
        <f t="shared" si="7"/>
        <v>902.27236600775223</v>
      </c>
      <c r="R46" s="41">
        <f t="shared" si="7"/>
        <v>931.33415844186072</v>
      </c>
      <c r="S46" s="41">
        <f t="shared" si="7"/>
        <v>931.33415844186072</v>
      </c>
      <c r="T46" s="41">
        <f t="shared" si="7"/>
        <v>960.39595087596933</v>
      </c>
      <c r="U46" s="41">
        <f t="shared" si="7"/>
        <v>960.39595087596933</v>
      </c>
      <c r="V46" s="41">
        <f t="shared" si="7"/>
        <v>989.45774331007772</v>
      </c>
      <c r="W46" s="41">
        <f t="shared" si="7"/>
        <v>989.45774331007772</v>
      </c>
      <c r="X46" s="41">
        <f t="shared" si="7"/>
        <v>960.39595087596933</v>
      </c>
      <c r="Y46" s="41">
        <f t="shared" si="7"/>
        <v>931.33415844186072</v>
      </c>
      <c r="Z46" s="41">
        <f t="shared" si="7"/>
        <v>902.27236600775223</v>
      </c>
      <c r="AA46" s="41">
        <f t="shared" si="7"/>
        <v>844.14878113953523</v>
      </c>
      <c r="AB46" s="41">
        <f t="shared" si="7"/>
        <v>786.02519627131812</v>
      </c>
    </row>
    <row r="47" spans="2:28" x14ac:dyDescent="0.25">
      <c r="B47" s="10">
        <v>3</v>
      </c>
      <c r="C47" s="41">
        <f>((3.3*2.78)*10.76)</f>
        <v>98.712239999999994</v>
      </c>
      <c r="D47" s="12" t="s">
        <v>30</v>
      </c>
      <c r="E47" s="41">
        <f>($G17*$C47*E26)</f>
        <v>860.95200990740761</v>
      </c>
      <c r="F47" s="41">
        <f>($G17*$C47*F26)</f>
        <v>785.08982546296318</v>
      </c>
      <c r="G47" s="41">
        <f>($G17*$C47*G26)</f>
        <v>709.22764101851874</v>
      </c>
      <c r="H47" s="41">
        <f t="shared" ref="H47:AB47" si="8">($G17*$C47*H26)</f>
        <v>658.65285138888919</v>
      </c>
      <c r="I47" s="41">
        <f>($G17*$C47*I26)</f>
        <v>582.79066694444464</v>
      </c>
      <c r="J47" s="41">
        <f t="shared" si="8"/>
        <v>532.21587731481509</v>
      </c>
      <c r="K47" s="41">
        <f t="shared" si="8"/>
        <v>481.64108768518543</v>
      </c>
      <c r="L47" s="41">
        <f t="shared" si="8"/>
        <v>456.35369287037065</v>
      </c>
      <c r="M47" s="41">
        <f>($G17*$C47*M26)</f>
        <v>431.06629805555582</v>
      </c>
      <c r="N47" s="41">
        <f>($G17*$C47*N26)</f>
        <v>405.77890324074104</v>
      </c>
      <c r="O47" s="41">
        <f t="shared" si="8"/>
        <v>405.77890324074104</v>
      </c>
      <c r="P47" s="41">
        <f t="shared" si="8"/>
        <v>431.06629805555582</v>
      </c>
      <c r="Q47" s="41">
        <f>($G17*$C47*Q26)</f>
        <v>456.35369287037065</v>
      </c>
      <c r="R47" s="41">
        <f t="shared" si="8"/>
        <v>481.64108768518543</v>
      </c>
      <c r="S47" s="41">
        <f t="shared" si="8"/>
        <v>532.21587731481509</v>
      </c>
      <c r="T47" s="41">
        <f>($G17*$C47*T26)</f>
        <v>582.79066694444464</v>
      </c>
      <c r="U47" s="41">
        <f t="shared" si="8"/>
        <v>683.94024620370396</v>
      </c>
      <c r="V47" s="41">
        <f t="shared" si="8"/>
        <v>785.08982546296318</v>
      </c>
      <c r="W47" s="41">
        <f t="shared" si="8"/>
        <v>911.52679953703716</v>
      </c>
      <c r="X47" s="41">
        <f t="shared" si="8"/>
        <v>1012.6763787962965</v>
      </c>
      <c r="Y47" s="41">
        <f t="shared" si="8"/>
        <v>1037.9637736111113</v>
      </c>
      <c r="Z47" s="41">
        <f t="shared" si="8"/>
        <v>1037.9637736111113</v>
      </c>
      <c r="AA47" s="41">
        <f t="shared" si="8"/>
        <v>987.38898398148172</v>
      </c>
      <c r="AB47" s="41">
        <f t="shared" si="8"/>
        <v>911.52679953703716</v>
      </c>
    </row>
    <row r="48" spans="2:28" x14ac:dyDescent="0.25">
      <c r="B48" s="10">
        <v>4</v>
      </c>
      <c r="C48" s="41">
        <f>((4.05*2.78)*10.76)</f>
        <v>121.14683999999998</v>
      </c>
      <c r="D48" s="12" t="s">
        <v>86</v>
      </c>
      <c r="E48" s="41">
        <f>($G18*$C48*E27)</f>
        <v>1452.3131787499999</v>
      </c>
      <c r="F48" s="41">
        <f t="shared" ref="F48:AB48" si="9">($G18*$C48*F27)</f>
        <v>1359.20958875</v>
      </c>
      <c r="G48" s="41">
        <f t="shared" si="9"/>
        <v>1266.1059987500003</v>
      </c>
      <c r="H48" s="41">
        <f t="shared" si="9"/>
        <v>1173.0024087500001</v>
      </c>
      <c r="I48" s="41">
        <f t="shared" si="9"/>
        <v>1079.8988187500001</v>
      </c>
      <c r="J48" s="41">
        <f t="shared" si="9"/>
        <v>1017.8297587500002</v>
      </c>
      <c r="K48" s="41">
        <f t="shared" si="9"/>
        <v>955.76069875000007</v>
      </c>
      <c r="L48" s="41">
        <f t="shared" si="9"/>
        <v>893.69163875000027</v>
      </c>
      <c r="M48" s="41">
        <f t="shared" si="9"/>
        <v>862.65710875000025</v>
      </c>
      <c r="N48" s="41">
        <f t="shared" si="9"/>
        <v>831.62257875000023</v>
      </c>
      <c r="O48" s="41">
        <f t="shared" si="9"/>
        <v>831.62257875000023</v>
      </c>
      <c r="P48" s="41">
        <f t="shared" si="9"/>
        <v>831.62257875000023</v>
      </c>
      <c r="Q48" s="41">
        <f t="shared" si="9"/>
        <v>893.69163875000027</v>
      </c>
      <c r="R48" s="41">
        <f t="shared" si="9"/>
        <v>955.76069875000007</v>
      </c>
      <c r="S48" s="41">
        <f t="shared" si="9"/>
        <v>1079.8988187500001</v>
      </c>
      <c r="T48" s="41">
        <f t="shared" si="9"/>
        <v>1235.0714687500003</v>
      </c>
      <c r="U48" s="41">
        <f t="shared" si="9"/>
        <v>1421.27864875</v>
      </c>
      <c r="V48" s="41">
        <f t="shared" si="9"/>
        <v>1576.45129875</v>
      </c>
      <c r="W48" s="41">
        <f t="shared" si="9"/>
        <v>1700.58941875</v>
      </c>
      <c r="X48" s="41">
        <f t="shared" si="9"/>
        <v>1762.6584787499999</v>
      </c>
      <c r="Y48" s="41">
        <f t="shared" si="9"/>
        <v>1762.6584787499999</v>
      </c>
      <c r="Z48" s="41">
        <f t="shared" si="9"/>
        <v>1731.62394875</v>
      </c>
      <c r="AA48" s="41">
        <f t="shared" si="9"/>
        <v>1638.5203587499998</v>
      </c>
      <c r="AB48" s="41">
        <f t="shared" si="9"/>
        <v>1545.4167687500001</v>
      </c>
    </row>
    <row r="49" spans="2:32" x14ac:dyDescent="0.25">
      <c r="C49" s="20" t="s">
        <v>47</v>
      </c>
      <c r="D49" s="21" t="s">
        <v>41</v>
      </c>
      <c r="E49" s="58" t="s">
        <v>59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2:32" x14ac:dyDescent="0.25">
      <c r="C50" s="33">
        <f>+'DATOS '!J15</f>
        <v>0.40322580645161293</v>
      </c>
      <c r="D50" s="33">
        <f>(3.3*4.05*10.76)</f>
        <v>143.80739999999997</v>
      </c>
      <c r="E50" s="10">
        <f>($C50*$D50*($O14-$M14))</f>
        <v>521.88169354838703</v>
      </c>
      <c r="F50" s="10">
        <f t="shared" ref="F50:AB50" si="10">($C50*$D50*($O14-$M14))</f>
        <v>521.88169354838703</v>
      </c>
      <c r="G50" s="10">
        <f t="shared" si="10"/>
        <v>521.88169354838703</v>
      </c>
      <c r="H50" s="10">
        <f t="shared" si="10"/>
        <v>521.88169354838703</v>
      </c>
      <c r="I50" s="10">
        <f t="shared" si="10"/>
        <v>521.88169354838703</v>
      </c>
      <c r="J50" s="10">
        <f t="shared" si="10"/>
        <v>521.88169354838703</v>
      </c>
      <c r="K50" s="10">
        <f t="shared" si="10"/>
        <v>521.88169354838703</v>
      </c>
      <c r="L50" s="10">
        <f t="shared" si="10"/>
        <v>521.88169354838703</v>
      </c>
      <c r="M50" s="10">
        <f t="shared" si="10"/>
        <v>521.88169354838703</v>
      </c>
      <c r="N50" s="10">
        <f t="shared" si="10"/>
        <v>521.88169354838703</v>
      </c>
      <c r="O50" s="10">
        <f t="shared" si="10"/>
        <v>521.88169354838703</v>
      </c>
      <c r="P50" s="10">
        <f t="shared" si="10"/>
        <v>521.88169354838703</v>
      </c>
      <c r="Q50" s="10">
        <f t="shared" si="10"/>
        <v>521.88169354838703</v>
      </c>
      <c r="R50" s="10">
        <f t="shared" si="10"/>
        <v>521.88169354838703</v>
      </c>
      <c r="S50" s="10">
        <f t="shared" si="10"/>
        <v>521.88169354838703</v>
      </c>
      <c r="T50" s="10">
        <f t="shared" si="10"/>
        <v>521.88169354838703</v>
      </c>
      <c r="U50" s="10">
        <f t="shared" si="10"/>
        <v>521.88169354838703</v>
      </c>
      <c r="V50" s="10">
        <f t="shared" si="10"/>
        <v>521.88169354838703</v>
      </c>
      <c r="W50" s="10">
        <f t="shared" si="10"/>
        <v>521.88169354838703</v>
      </c>
      <c r="X50" s="10">
        <f t="shared" si="10"/>
        <v>521.88169354838703</v>
      </c>
      <c r="Y50" s="10">
        <f t="shared" si="10"/>
        <v>521.88169354838703</v>
      </c>
      <c r="Z50" s="10">
        <f t="shared" si="10"/>
        <v>521.88169354838703</v>
      </c>
      <c r="AA50" s="10">
        <f t="shared" si="10"/>
        <v>521.88169354838703</v>
      </c>
      <c r="AB50" s="10">
        <f t="shared" si="10"/>
        <v>521.88169354838703</v>
      </c>
    </row>
    <row r="51" spans="2:32" x14ac:dyDescent="0.25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</row>
    <row r="52" spans="2:32" x14ac:dyDescent="0.25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>
        <v>0</v>
      </c>
      <c r="Z52" s="59">
        <v>0</v>
      </c>
      <c r="AA52" s="59">
        <v>0</v>
      </c>
      <c r="AB52" s="59">
        <v>0</v>
      </c>
    </row>
    <row r="53" spans="2:32" x14ac:dyDescent="0.25">
      <c r="B53" s="43" t="s">
        <v>31</v>
      </c>
      <c r="C53" s="43" t="s">
        <v>41</v>
      </c>
      <c r="D53" s="43" t="s">
        <v>42</v>
      </c>
      <c r="E53" s="58" t="s">
        <v>60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</row>
    <row r="54" spans="2:32" x14ac:dyDescent="0.25">
      <c r="B54" s="10">
        <v>1</v>
      </c>
      <c r="C54" s="2">
        <f>((1.54*2.26)*10.76)</f>
        <v>37.449103999999998</v>
      </c>
      <c r="D54" s="10" t="s">
        <v>87</v>
      </c>
      <c r="E54" s="60">
        <f>($E40*$C54*E33)+($C54*$E39*$E38*E36)</f>
        <v>839.80177456559989</v>
      </c>
      <c r="F54" s="60">
        <f>($E40*$C54*F33)+($C54*$E39*$E38*F36)</f>
        <v>721.52439694719999</v>
      </c>
      <c r="G54" s="60">
        <f t="shared" ref="G54:AB54" si="11">($E40*$C54*G33)+($C54*$E39*$E38*G36)</f>
        <v>603.24701932880009</v>
      </c>
      <c r="H54" s="60">
        <f>($E40*$C54*H33)+($C54*$E39*$E38*H36)</f>
        <v>484.96964171040003</v>
      </c>
      <c r="I54" s="60">
        <f t="shared" si="11"/>
        <v>394.77909209200004</v>
      </c>
      <c r="J54" s="60">
        <f>($E40*$C54*J33)+($C54*$E39*$E38*J36)</f>
        <v>1206.4940386576002</v>
      </c>
      <c r="K54" s="60">
        <f t="shared" si="11"/>
        <v>2288.7806340784</v>
      </c>
      <c r="L54" s="60">
        <f>($E40*$C54*L33)+($C54*$E39*$E38*L36)</f>
        <v>3427.2408854992</v>
      </c>
      <c r="M54" s="60">
        <f t="shared" si="11"/>
        <v>4385.3200376832001</v>
      </c>
      <c r="N54" s="60">
        <f t="shared" si="11"/>
        <v>4982.6369913936005</v>
      </c>
      <c r="O54" s="60">
        <f t="shared" si="11"/>
        <v>5247.2785746304007</v>
      </c>
      <c r="P54" s="60">
        <f t="shared" si="11"/>
        <v>4852.4994825384001</v>
      </c>
      <c r="Q54" s="60">
        <f t="shared" si="11"/>
        <v>4395.616668828</v>
      </c>
      <c r="R54" s="60">
        <f t="shared" si="11"/>
        <v>3972.7507487360003</v>
      </c>
      <c r="S54" s="60">
        <f t="shared" si="11"/>
        <v>3640.0753782623997</v>
      </c>
      <c r="T54" s="60">
        <f t="shared" si="11"/>
        <v>3369.5037294072004</v>
      </c>
      <c r="U54" s="60">
        <f t="shared" si="11"/>
        <v>2980.6547029335998</v>
      </c>
      <c r="V54" s="60">
        <f t="shared" si="11"/>
        <v>2591.8056764600001</v>
      </c>
      <c r="W54" s="60">
        <f t="shared" si="11"/>
        <v>2174.8698219864</v>
      </c>
      <c r="X54" s="60">
        <f t="shared" si="11"/>
        <v>1848.1245171311998</v>
      </c>
      <c r="Y54" s="60">
        <f t="shared" si="11"/>
        <v>1611.5697618944</v>
      </c>
      <c r="Z54" s="60">
        <f t="shared" si="11"/>
        <v>1375.0150066576002</v>
      </c>
      <c r="AA54" s="60">
        <f t="shared" si="11"/>
        <v>1166.5470794207999</v>
      </c>
      <c r="AB54" s="60">
        <f t="shared" si="11"/>
        <v>958.07915218400012</v>
      </c>
    </row>
    <row r="56" spans="2:32" x14ac:dyDescent="0.25">
      <c r="B56" s="61" t="s">
        <v>35</v>
      </c>
      <c r="C56" s="61" t="s">
        <v>61</v>
      </c>
      <c r="D56" s="43" t="s">
        <v>62</v>
      </c>
      <c r="E56" s="58" t="s">
        <v>63</v>
      </c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</row>
    <row r="57" spans="2:32" x14ac:dyDescent="0.25">
      <c r="B57" s="10">
        <v>245</v>
      </c>
      <c r="C57" s="10">
        <v>155</v>
      </c>
      <c r="D57" s="10">
        <v>25</v>
      </c>
      <c r="E57" s="10">
        <f>($D57*$B57*1)+($D57*$C57)</f>
        <v>10000</v>
      </c>
      <c r="F57" s="10">
        <f t="shared" ref="F57:AB57" si="12">($D57*$B57*1)+($D57*$C57)</f>
        <v>10000</v>
      </c>
      <c r="G57" s="10">
        <f t="shared" si="12"/>
        <v>10000</v>
      </c>
      <c r="H57" s="10">
        <f t="shared" si="12"/>
        <v>10000</v>
      </c>
      <c r="I57" s="10">
        <f t="shared" si="12"/>
        <v>10000</v>
      </c>
      <c r="J57" s="10">
        <f t="shared" si="12"/>
        <v>10000</v>
      </c>
      <c r="K57" s="10">
        <f t="shared" si="12"/>
        <v>10000</v>
      </c>
      <c r="L57" s="10">
        <f t="shared" si="12"/>
        <v>10000</v>
      </c>
      <c r="M57" s="10">
        <f t="shared" si="12"/>
        <v>10000</v>
      </c>
      <c r="N57" s="10">
        <f t="shared" si="12"/>
        <v>10000</v>
      </c>
      <c r="O57" s="10">
        <f t="shared" si="12"/>
        <v>10000</v>
      </c>
      <c r="P57" s="10">
        <f t="shared" si="12"/>
        <v>10000</v>
      </c>
      <c r="Q57" s="10">
        <f t="shared" si="12"/>
        <v>10000</v>
      </c>
      <c r="R57" s="10">
        <f t="shared" si="12"/>
        <v>10000</v>
      </c>
      <c r="S57" s="10">
        <f t="shared" si="12"/>
        <v>10000</v>
      </c>
      <c r="T57" s="10">
        <f t="shared" si="12"/>
        <v>10000</v>
      </c>
      <c r="U57" s="10">
        <f t="shared" si="12"/>
        <v>10000</v>
      </c>
      <c r="V57" s="10">
        <f t="shared" si="12"/>
        <v>10000</v>
      </c>
      <c r="W57" s="10">
        <f t="shared" si="12"/>
        <v>10000</v>
      </c>
      <c r="X57" s="10">
        <f t="shared" si="12"/>
        <v>10000</v>
      </c>
      <c r="Y57" s="10">
        <f t="shared" si="12"/>
        <v>10000</v>
      </c>
      <c r="Z57" s="10">
        <f t="shared" si="12"/>
        <v>10000</v>
      </c>
      <c r="AA57" s="10">
        <f t="shared" si="12"/>
        <v>10000</v>
      </c>
      <c r="AB57" s="10">
        <f t="shared" si="12"/>
        <v>10000</v>
      </c>
    </row>
    <row r="58" spans="2:32" x14ac:dyDescent="0.25">
      <c r="B58" s="43" t="s">
        <v>64</v>
      </c>
      <c r="C58" s="43" t="s">
        <v>65</v>
      </c>
      <c r="D58" s="43" t="s">
        <v>66</v>
      </c>
      <c r="E58" s="58" t="s">
        <v>67</v>
      </c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</row>
    <row r="59" spans="2:32" x14ac:dyDescent="0.25">
      <c r="B59" s="62">
        <v>32</v>
      </c>
      <c r="C59" s="10">
        <v>6</v>
      </c>
      <c r="D59" s="10">
        <v>3.41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f>(($B59*$D59)*$C59)*0.18</f>
        <v>117.8496</v>
      </c>
      <c r="M59" s="41">
        <f t="shared" ref="M59:X59" si="13">(($B59*$D59)*$C59)*0.18</f>
        <v>117.8496</v>
      </c>
      <c r="N59" s="41">
        <f t="shared" si="13"/>
        <v>117.8496</v>
      </c>
      <c r="O59" s="41">
        <f t="shared" si="13"/>
        <v>117.8496</v>
      </c>
      <c r="P59" s="41">
        <f t="shared" si="13"/>
        <v>117.8496</v>
      </c>
      <c r="Q59" s="41">
        <f t="shared" si="13"/>
        <v>117.8496</v>
      </c>
      <c r="R59" s="41">
        <f t="shared" si="13"/>
        <v>117.8496</v>
      </c>
      <c r="S59" s="41">
        <f t="shared" si="13"/>
        <v>117.8496</v>
      </c>
      <c r="T59" s="41">
        <f t="shared" si="13"/>
        <v>117.8496</v>
      </c>
      <c r="U59" s="41">
        <f t="shared" si="13"/>
        <v>117.8496</v>
      </c>
      <c r="V59" s="41">
        <f t="shared" si="13"/>
        <v>117.8496</v>
      </c>
      <c r="W59" s="41">
        <f t="shared" si="13"/>
        <v>117.8496</v>
      </c>
      <c r="X59" s="41">
        <f t="shared" si="13"/>
        <v>117.8496</v>
      </c>
      <c r="Y59" s="41">
        <v>0</v>
      </c>
      <c r="Z59" s="41">
        <v>0</v>
      </c>
      <c r="AA59" s="41">
        <v>0</v>
      </c>
      <c r="AB59" s="41">
        <v>0</v>
      </c>
    </row>
    <row r="60" spans="2:32" x14ac:dyDescent="0.25">
      <c r="E60" s="58" t="s">
        <v>68</v>
      </c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E60" s="59"/>
      <c r="AF60" s="59"/>
    </row>
    <row r="61" spans="2:32" x14ac:dyDescent="0.25">
      <c r="E61" s="42">
        <f>SUM(E45,E46,E47,E48,E50,E52,E54,E57,E59)/12000</f>
        <v>1.2368826105449031</v>
      </c>
      <c r="F61" s="42">
        <f t="shared" ref="F61:K61" si="14">SUM(F45:F48,F50,F54,F57)/12000</f>
        <v>1.2054556938626635</v>
      </c>
      <c r="G61" s="42">
        <f t="shared" si="14"/>
        <v>1.1749108956041965</v>
      </c>
      <c r="H61" s="42">
        <f t="shared" si="14"/>
        <v>1.146473380246964</v>
      </c>
      <c r="I61" s="42">
        <f t="shared" si="14"/>
        <v>1.1206909670246725</v>
      </c>
      <c r="J61" s="42">
        <f t="shared" si="14"/>
        <v>1.1732211412732128</v>
      </c>
      <c r="K61" s="42">
        <f t="shared" si="14"/>
        <v>1.2498386505387562</v>
      </c>
      <c r="L61" s="42">
        <f t="shared" ref="L61:X61" si="15">SUM(L45:L48,L50,L52,L54,L57,L59)/12000</f>
        <v>1.3496732496254307</v>
      </c>
      <c r="M61" s="42">
        <f t="shared" si="15"/>
        <v>1.4314275541594261</v>
      </c>
      <c r="N61" s="42">
        <f t="shared" si="15"/>
        <v>1.488844092650079</v>
      </c>
      <c r="O61" s="42">
        <f t="shared" si="15"/>
        <v>1.52169147972343</v>
      </c>
      <c r="P61" s="42">
        <f t="shared" si="15"/>
        <v>1.5025765451777213</v>
      </c>
      <c r="Q61" s="42">
        <f t="shared" si="15"/>
        <v>1.4801547877038641</v>
      </c>
      <c r="R61" s="42">
        <f t="shared" si="15"/>
        <v>1.4572638369049258</v>
      </c>
      <c r="S61" s="42">
        <f t="shared" si="15"/>
        <v>1.4458645353488067</v>
      </c>
      <c r="T61" s="42">
        <f t="shared" si="15"/>
        <v>1.4437664523732909</v>
      </c>
      <c r="U61" s="42">
        <f t="shared" si="15"/>
        <v>1.4353087634387625</v>
      </c>
      <c r="V61" s="42">
        <f t="shared" si="15"/>
        <v>1.4266866797070767</v>
      </c>
      <c r="W61" s="42">
        <f t="shared" si="15"/>
        <v>1.4119411645833433</v>
      </c>
      <c r="X61" s="42">
        <f t="shared" si="15"/>
        <v>1.3950100079904</v>
      </c>
      <c r="Y61" s="42">
        <f>SUM(Y45:Y48,Y50,Y54,Y57)/12000</f>
        <v>1.3633975417381801</v>
      </c>
      <c r="Z61" s="42">
        <f>SUM(Z45:Z48,Z50,Z54,Z57)/12000</f>
        <v>1.3369123817513926</v>
      </c>
      <c r="AA61" s="42">
        <f>SUM(AA45:AA48,AA50,AA54,AA57)/12000</f>
        <v>1.3009589872592935</v>
      </c>
      <c r="AB61" s="42">
        <f>SUM(AB45:AB48,AB50,AB54,AB57)/12000</f>
        <v>1.2628983098659599</v>
      </c>
    </row>
    <row r="62" spans="2:32" ht="15.75" thickBot="1" x14ac:dyDescent="0.3"/>
    <row r="63" spans="2:32" ht="15.75" thickBot="1" x14ac:dyDescent="0.3">
      <c r="W63" s="63" t="s">
        <v>85</v>
      </c>
      <c r="X63" s="64"/>
      <c r="Y63" s="64"/>
      <c r="Z63" s="64"/>
      <c r="AA63" s="65">
        <f>SUM(E61:AB61)</f>
        <v>32.361849709096752</v>
      </c>
    </row>
    <row r="78" spans="38:46" ht="60" x14ac:dyDescent="0.25">
      <c r="AL78" s="66" t="s">
        <v>73</v>
      </c>
      <c r="AM78" s="66"/>
      <c r="AN78" s="66"/>
      <c r="AO78" s="67" t="s">
        <v>74</v>
      </c>
      <c r="AP78" s="68" t="s">
        <v>75</v>
      </c>
      <c r="AQ78" s="68" t="s">
        <v>76</v>
      </c>
      <c r="AR78" s="69" t="s">
        <v>83</v>
      </c>
      <c r="AS78" s="70"/>
      <c r="AT78" s="70"/>
    </row>
    <row r="79" spans="38:46" x14ac:dyDescent="0.25">
      <c r="AL79" s="71" t="s">
        <v>77</v>
      </c>
      <c r="AM79" s="71"/>
      <c r="AN79" s="71"/>
      <c r="AO79" s="72">
        <v>3</v>
      </c>
      <c r="AP79" s="72">
        <v>150</v>
      </c>
      <c r="AQ79" s="72">
        <v>450</v>
      </c>
      <c r="AR79" s="73">
        <f>(AQ79*$D59)</f>
        <v>1534.5</v>
      </c>
      <c r="AS79" s="73"/>
      <c r="AT79" s="73"/>
    </row>
    <row r="80" spans="38:46" x14ac:dyDescent="0.25">
      <c r="AL80" s="71" t="s">
        <v>78</v>
      </c>
      <c r="AM80" s="71"/>
      <c r="AN80" s="71"/>
      <c r="AO80" s="72">
        <v>4</v>
      </c>
      <c r="AP80" s="72">
        <v>250</v>
      </c>
      <c r="AQ80" s="72">
        <v>1000</v>
      </c>
      <c r="AR80" s="73">
        <f>(AQ80*$D59)</f>
        <v>3410</v>
      </c>
      <c r="AS80" s="73"/>
      <c r="AT80" s="73"/>
    </row>
    <row r="81" spans="38:46" x14ac:dyDescent="0.25">
      <c r="AL81" s="71" t="s">
        <v>79</v>
      </c>
      <c r="AM81" s="71"/>
      <c r="AN81" s="71"/>
      <c r="AO81" s="72">
        <v>2</v>
      </c>
      <c r="AP81" s="72">
        <v>250</v>
      </c>
      <c r="AQ81" s="72">
        <v>500</v>
      </c>
      <c r="AR81" s="73">
        <f>(AQ81*D59)</f>
        <v>1705</v>
      </c>
      <c r="AS81" s="73"/>
      <c r="AT81" s="73"/>
    </row>
    <row r="82" spans="38:46" x14ac:dyDescent="0.25">
      <c r="AL82" s="71" t="s">
        <v>80</v>
      </c>
      <c r="AM82" s="71"/>
      <c r="AN82" s="71"/>
      <c r="AO82" s="72">
        <v>2</v>
      </c>
      <c r="AP82" s="72">
        <v>90</v>
      </c>
      <c r="AQ82" s="72">
        <v>180</v>
      </c>
      <c r="AR82" s="73">
        <f>(AQ82*D59)</f>
        <v>613.80000000000007</v>
      </c>
      <c r="AS82" s="73"/>
      <c r="AT82" s="73"/>
    </row>
    <row r="83" spans="38:46" x14ac:dyDescent="0.25">
      <c r="AL83" s="71" t="s">
        <v>81</v>
      </c>
      <c r="AM83" s="71"/>
      <c r="AN83" s="71"/>
      <c r="AO83" s="72">
        <v>6</v>
      </c>
      <c r="AP83" s="72">
        <v>39</v>
      </c>
      <c r="AQ83" s="72">
        <v>234</v>
      </c>
      <c r="AR83" s="73">
        <f>(AQ83*D59)</f>
        <v>797.94</v>
      </c>
      <c r="AS83" s="73"/>
      <c r="AT83" s="73"/>
    </row>
    <row r="84" spans="38:46" x14ac:dyDescent="0.25">
      <c r="AL84" s="71" t="s">
        <v>82</v>
      </c>
      <c r="AM84" s="71"/>
      <c r="AN84" s="71"/>
      <c r="AO84" s="72">
        <v>1</v>
      </c>
      <c r="AP84" s="72">
        <v>1.8</v>
      </c>
      <c r="AQ84" s="72">
        <v>1.8</v>
      </c>
      <c r="AR84" s="73">
        <f>(AQ84*D59)</f>
        <v>6.1380000000000008</v>
      </c>
      <c r="AS84" s="73"/>
      <c r="AT84" s="73"/>
    </row>
    <row r="85" spans="38:46" x14ac:dyDescent="0.25">
      <c r="AP85" s="70" t="s">
        <v>84</v>
      </c>
      <c r="AQ85" s="70"/>
      <c r="AR85" s="73">
        <f>SUM(AR79:AT84)</f>
        <v>8067.3779999999997</v>
      </c>
      <c r="AS85" s="70"/>
      <c r="AT85" s="70"/>
    </row>
  </sheetData>
  <sheetProtection algorithmName="SHA-512" hashValue="k8uk2dKtANjHywj0jHZsUYC3fBN5ZhKMKBiCrLH6CETb+bsjgbKPRb6Z8Q/r3kK1J+VCjTidmLjlnQXKnMu4SA==" saltValue="W8ntlMIqK3d4NwEouvT/IA==" spinCount="100000" sheet="1" objects="1" scenarios="1" selectLockedCells="1" selectUnlockedCells="1"/>
  <mergeCells count="42">
    <mergeCell ref="AR83:AT83"/>
    <mergeCell ref="AR84:AT84"/>
    <mergeCell ref="AP85:AQ85"/>
    <mergeCell ref="AR85:AT85"/>
    <mergeCell ref="W63:Z63"/>
    <mergeCell ref="AR78:AT78"/>
    <mergeCell ref="AR79:AT79"/>
    <mergeCell ref="AR80:AT80"/>
    <mergeCell ref="AR81:AT81"/>
    <mergeCell ref="AR82:AT82"/>
    <mergeCell ref="AL83:AN83"/>
    <mergeCell ref="AL78:AN78"/>
    <mergeCell ref="AL79:AN79"/>
    <mergeCell ref="AL80:AN80"/>
    <mergeCell ref="AL81:AN81"/>
    <mergeCell ref="AL82:AN82"/>
    <mergeCell ref="B43:D43"/>
    <mergeCell ref="E43:AB43"/>
    <mergeCell ref="E49:AB49"/>
    <mergeCell ref="E53:AB53"/>
    <mergeCell ref="AL84:AN84"/>
    <mergeCell ref="E56:AB56"/>
    <mergeCell ref="E58:AB58"/>
    <mergeCell ref="E60:AB60"/>
    <mergeCell ref="B2:D2"/>
    <mergeCell ref="E2:AB2"/>
    <mergeCell ref="B13:G13"/>
    <mergeCell ref="B22:D22"/>
    <mergeCell ref="E22:AB22"/>
    <mergeCell ref="M13:N13"/>
    <mergeCell ref="O13:P13"/>
    <mergeCell ref="Q13:U13"/>
    <mergeCell ref="M14:N14"/>
    <mergeCell ref="O14:P14"/>
    <mergeCell ref="Q14:U14"/>
    <mergeCell ref="B38:D38"/>
    <mergeCell ref="B39:D39"/>
    <mergeCell ref="B40:D40"/>
    <mergeCell ref="B31:D31"/>
    <mergeCell ref="E31:AB31"/>
    <mergeCell ref="B35:AB35"/>
    <mergeCell ref="B36:D3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57"/>
  <sheetViews>
    <sheetView topLeftCell="B19" zoomScale="55" zoomScaleNormal="55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3" spans="2:28" x14ac:dyDescent="0.25">
      <c r="B3" s="17" t="s">
        <v>39</v>
      </c>
      <c r="C3" s="18"/>
      <c r="D3" s="19"/>
      <c r="E3" s="17" t="s">
        <v>40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9"/>
    </row>
    <row r="4" spans="2:28" x14ac:dyDescent="0.25">
      <c r="B4" s="20" t="s">
        <v>28</v>
      </c>
      <c r="C4" s="21" t="s">
        <v>41</v>
      </c>
      <c r="D4" s="22" t="s">
        <v>42</v>
      </c>
      <c r="E4" s="23">
        <v>4.1666666666666664E-2</v>
      </c>
      <c r="F4" s="24">
        <v>8.3333333333333301E-2</v>
      </c>
      <c r="G4" s="24">
        <v>0.125</v>
      </c>
      <c r="H4" s="24">
        <v>0.16666666666666699</v>
      </c>
      <c r="I4" s="24">
        <v>0.20833333333333301</v>
      </c>
      <c r="J4" s="24">
        <v>0.25</v>
      </c>
      <c r="K4" s="24">
        <v>0.29166666666666702</v>
      </c>
      <c r="L4" s="24">
        <v>0.33333333333333298</v>
      </c>
      <c r="M4" s="24">
        <v>0.375</v>
      </c>
      <c r="N4" s="24">
        <v>0.41666666666666702</v>
      </c>
      <c r="O4" s="24">
        <v>0.45833333333333298</v>
      </c>
      <c r="P4" s="24">
        <v>0.5</v>
      </c>
      <c r="Q4" s="24">
        <v>0.54166666666666696</v>
      </c>
      <c r="R4" s="24">
        <v>0.58333333333333304</v>
      </c>
      <c r="S4" s="24">
        <v>0.625</v>
      </c>
      <c r="T4" s="24">
        <v>0.66666666666666696</v>
      </c>
      <c r="U4" s="24">
        <v>0.70833333333333304</v>
      </c>
      <c r="V4" s="24">
        <v>0.75</v>
      </c>
      <c r="W4" s="24">
        <v>0.79166666666666696</v>
      </c>
      <c r="X4" s="24">
        <v>0.83333333333333304</v>
      </c>
      <c r="Y4" s="24">
        <v>0.875</v>
      </c>
      <c r="Z4" s="24">
        <v>0.91666666666666696</v>
      </c>
      <c r="AA4" s="24">
        <v>0.95833333333333304</v>
      </c>
      <c r="AB4" s="25">
        <v>1</v>
      </c>
    </row>
    <row r="5" spans="2:28" x14ac:dyDescent="0.25">
      <c r="B5" s="10">
        <v>1</v>
      </c>
      <c r="C5" s="10">
        <f>((1.1*2.78)*10.76)</f>
        <v>32.90408</v>
      </c>
      <c r="D5" s="12" t="s">
        <v>33</v>
      </c>
      <c r="E5" s="10">
        <v>20</v>
      </c>
      <c r="F5" s="10">
        <v>17</v>
      </c>
      <c r="G5" s="10">
        <v>15</v>
      </c>
      <c r="H5" s="10">
        <v>13</v>
      </c>
      <c r="I5" s="10">
        <v>11</v>
      </c>
      <c r="J5" s="10">
        <v>10</v>
      </c>
      <c r="K5" s="10">
        <v>8</v>
      </c>
      <c r="L5" s="10">
        <v>8</v>
      </c>
      <c r="M5" s="10">
        <v>10</v>
      </c>
      <c r="N5" s="10">
        <v>13</v>
      </c>
      <c r="O5" s="10">
        <v>17</v>
      </c>
      <c r="P5" s="10">
        <v>22</v>
      </c>
      <c r="Q5" s="10">
        <v>26</v>
      </c>
      <c r="R5" s="10">
        <v>29</v>
      </c>
      <c r="S5" s="10">
        <v>31</v>
      </c>
      <c r="T5" s="10">
        <v>32</v>
      </c>
      <c r="U5" s="10">
        <v>32</v>
      </c>
      <c r="V5" s="10">
        <v>32</v>
      </c>
      <c r="W5" s="10">
        <v>31</v>
      </c>
      <c r="X5" s="10">
        <v>30</v>
      </c>
      <c r="Y5" s="10">
        <v>28</v>
      </c>
      <c r="Z5" s="10">
        <v>26</v>
      </c>
      <c r="AA5" s="10">
        <v>24</v>
      </c>
      <c r="AB5" s="10">
        <v>22</v>
      </c>
    </row>
    <row r="6" spans="2:28" x14ac:dyDescent="0.25">
      <c r="B6" s="10">
        <v>2</v>
      </c>
      <c r="C6" s="10">
        <f>((3.02*2.78)*10.76)</f>
        <v>90.336655999999991</v>
      </c>
      <c r="D6" s="12" t="s">
        <v>29</v>
      </c>
      <c r="E6" s="10">
        <v>17</v>
      </c>
      <c r="F6" s="10">
        <v>15</v>
      </c>
      <c r="G6" s="10">
        <v>13</v>
      </c>
      <c r="H6" s="10">
        <v>11</v>
      </c>
      <c r="I6" s="10">
        <v>10</v>
      </c>
      <c r="J6" s="10">
        <v>8</v>
      </c>
      <c r="K6" s="10">
        <v>7</v>
      </c>
      <c r="L6" s="10">
        <v>8</v>
      </c>
      <c r="M6" s="10">
        <v>10</v>
      </c>
      <c r="N6" s="10">
        <v>14</v>
      </c>
      <c r="O6" s="10">
        <v>17</v>
      </c>
      <c r="P6" s="10">
        <v>20</v>
      </c>
      <c r="Q6" s="10">
        <v>22</v>
      </c>
      <c r="R6" s="10">
        <v>23</v>
      </c>
      <c r="S6" s="10">
        <v>23</v>
      </c>
      <c r="T6" s="10">
        <v>24</v>
      </c>
      <c r="U6" s="10">
        <v>24</v>
      </c>
      <c r="V6" s="10">
        <v>25</v>
      </c>
      <c r="W6" s="10">
        <v>25</v>
      </c>
      <c r="X6" s="10">
        <v>24</v>
      </c>
      <c r="Y6" s="10">
        <v>23</v>
      </c>
      <c r="Z6" s="10">
        <v>22</v>
      </c>
      <c r="AA6" s="10">
        <v>20</v>
      </c>
      <c r="AB6" s="10">
        <v>18</v>
      </c>
    </row>
    <row r="7" spans="2:28" x14ac:dyDescent="0.25">
      <c r="B7" s="10">
        <v>3</v>
      </c>
      <c r="C7" s="10">
        <f>((3.3*2.78)*10.76)</f>
        <v>98.712239999999994</v>
      </c>
      <c r="D7" s="12" t="s">
        <v>30</v>
      </c>
      <c r="E7" s="10">
        <v>25</v>
      </c>
      <c r="F7" s="10">
        <v>22</v>
      </c>
      <c r="G7" s="10">
        <v>19</v>
      </c>
      <c r="H7" s="10">
        <v>17</v>
      </c>
      <c r="I7" s="10">
        <v>14</v>
      </c>
      <c r="J7" s="10">
        <v>12</v>
      </c>
      <c r="K7" s="10">
        <v>10</v>
      </c>
      <c r="L7" s="10">
        <v>9</v>
      </c>
      <c r="M7" s="10">
        <v>8</v>
      </c>
      <c r="N7" s="10">
        <v>7</v>
      </c>
      <c r="O7" s="10">
        <v>7</v>
      </c>
      <c r="P7" s="10">
        <v>8</v>
      </c>
      <c r="Q7" s="10">
        <v>9</v>
      </c>
      <c r="R7" s="10">
        <v>10</v>
      </c>
      <c r="S7" s="10">
        <v>12</v>
      </c>
      <c r="T7" s="10">
        <v>14</v>
      </c>
      <c r="U7" s="10">
        <v>18</v>
      </c>
      <c r="V7" s="10">
        <v>22</v>
      </c>
      <c r="W7" s="10">
        <v>27</v>
      </c>
      <c r="X7" s="10">
        <v>31</v>
      </c>
      <c r="Y7" s="10">
        <v>32</v>
      </c>
      <c r="Z7" s="10">
        <v>32</v>
      </c>
      <c r="AA7" s="10">
        <v>30</v>
      </c>
      <c r="AB7" s="10">
        <v>27</v>
      </c>
    </row>
    <row r="8" spans="2:28" x14ac:dyDescent="0.25">
      <c r="B8" s="10">
        <v>4</v>
      </c>
      <c r="C8" s="10">
        <f>((4.05*2.78)*10.76)</f>
        <v>121.14683999999998</v>
      </c>
      <c r="D8" s="12" t="s">
        <v>86</v>
      </c>
      <c r="E8" s="10">
        <v>28</v>
      </c>
      <c r="F8" s="10">
        <v>25</v>
      </c>
      <c r="G8" s="10">
        <v>22</v>
      </c>
      <c r="H8" s="10">
        <v>19</v>
      </c>
      <c r="I8" s="10">
        <v>16</v>
      </c>
      <c r="J8" s="10">
        <v>14</v>
      </c>
      <c r="K8" s="10">
        <v>12</v>
      </c>
      <c r="L8" s="10">
        <v>10</v>
      </c>
      <c r="M8" s="10">
        <v>9</v>
      </c>
      <c r="N8" s="10">
        <v>8</v>
      </c>
      <c r="O8" s="10">
        <v>8</v>
      </c>
      <c r="P8" s="10">
        <v>8</v>
      </c>
      <c r="Q8" s="10">
        <v>10</v>
      </c>
      <c r="R8" s="10">
        <v>12</v>
      </c>
      <c r="S8" s="10">
        <v>16</v>
      </c>
      <c r="T8" s="10">
        <v>21</v>
      </c>
      <c r="U8" s="10">
        <v>27</v>
      </c>
      <c r="V8" s="10">
        <v>32</v>
      </c>
      <c r="W8" s="10">
        <v>36</v>
      </c>
      <c r="X8" s="10">
        <v>38</v>
      </c>
      <c r="Y8" s="10">
        <v>38</v>
      </c>
      <c r="Z8" s="10">
        <v>37</v>
      </c>
      <c r="AA8" s="10">
        <v>34</v>
      </c>
      <c r="AB8" s="10">
        <v>31</v>
      </c>
    </row>
    <row r="10" spans="2:28" x14ac:dyDescent="0.25">
      <c r="C10" s="26" t="s">
        <v>43</v>
      </c>
      <c r="D10" s="26"/>
      <c r="E10" s="26"/>
      <c r="F10" s="26"/>
      <c r="G10" s="26"/>
      <c r="H10" s="26"/>
      <c r="K10" s="27" t="s">
        <v>47</v>
      </c>
      <c r="L10" s="27" t="s">
        <v>41</v>
      </c>
      <c r="M10" s="28" t="s">
        <v>71</v>
      </c>
      <c r="N10" s="28"/>
      <c r="O10" s="28" t="s">
        <v>72</v>
      </c>
      <c r="P10" s="28"/>
      <c r="Q10" s="29" t="s">
        <v>70</v>
      </c>
      <c r="R10" s="30"/>
      <c r="S10" s="30"/>
      <c r="T10" s="30"/>
      <c r="U10" s="31"/>
    </row>
    <row r="11" spans="2:28" x14ac:dyDescent="0.25">
      <c r="C11" s="32" t="s">
        <v>28</v>
      </c>
      <c r="D11" s="32" t="s">
        <v>44</v>
      </c>
      <c r="E11" s="6" t="s">
        <v>45</v>
      </c>
      <c r="F11" s="7" t="s">
        <v>3</v>
      </c>
      <c r="G11" s="7" t="s">
        <v>46</v>
      </c>
      <c r="H11" s="7" t="s">
        <v>47</v>
      </c>
      <c r="K11" s="33">
        <f>+'DATOS '!J15</f>
        <v>0.40322580645161293</v>
      </c>
      <c r="L11" s="33">
        <f>(3.3*4.05*10.76)</f>
        <v>143.80739999999997</v>
      </c>
      <c r="M11" s="34">
        <f>(22*9/5)+32</f>
        <v>71.599999999999994</v>
      </c>
      <c r="N11" s="35"/>
      <c r="O11" s="36">
        <f>(27*9/5)+32</f>
        <v>80.599999999999994</v>
      </c>
      <c r="P11" s="37"/>
      <c r="Q11" s="38">
        <f>((K11*L11)*(O11-M11))</f>
        <v>521.88169354838703</v>
      </c>
      <c r="R11" s="39"/>
      <c r="S11" s="39"/>
      <c r="T11" s="39"/>
      <c r="U11" s="40"/>
    </row>
    <row r="12" spans="2:28" x14ac:dyDescent="0.25">
      <c r="C12" s="10">
        <v>1</v>
      </c>
      <c r="D12" s="10">
        <f>+'DATOS '!R6</f>
        <v>1.375</v>
      </c>
      <c r="E12" s="10">
        <f t="shared" ref="E12:E15" si="0">(32*9/5)+32</f>
        <v>89.6</v>
      </c>
      <c r="F12" s="10">
        <f>(22*9/5)+32</f>
        <v>71.599999999999994</v>
      </c>
      <c r="G12" s="10">
        <v>0.83</v>
      </c>
      <c r="H12" s="10">
        <f>+'DATOS '!M11</f>
        <v>0.38759689922480617</v>
      </c>
    </row>
    <row r="13" spans="2:28" x14ac:dyDescent="0.25">
      <c r="C13" s="10">
        <v>2</v>
      </c>
      <c r="D13" s="10">
        <f>+'DATOS '!R7</f>
        <v>-3.75</v>
      </c>
      <c r="E13" s="10">
        <f t="shared" si="0"/>
        <v>89.6</v>
      </c>
      <c r="F13" s="10">
        <f t="shared" ref="F13:F15" si="1">(22*9/5)+32</f>
        <v>71.599999999999994</v>
      </c>
      <c r="G13" s="10">
        <v>0.83</v>
      </c>
      <c r="H13" s="10">
        <f>+'DATOS '!M11</f>
        <v>0.38759689922480617</v>
      </c>
    </row>
    <row r="14" spans="2:28" x14ac:dyDescent="0.25">
      <c r="C14" s="10">
        <v>3</v>
      </c>
      <c r="D14" s="10">
        <f>+'DATOS '!R8</f>
        <v>-3.75</v>
      </c>
      <c r="E14" s="10">
        <f t="shared" si="0"/>
        <v>89.6</v>
      </c>
      <c r="F14" s="10">
        <f t="shared" si="1"/>
        <v>71.599999999999994</v>
      </c>
      <c r="G14" s="10">
        <v>0.83</v>
      </c>
      <c r="H14" s="10">
        <f>+'DATOS '!M6</f>
        <v>0.30864197530864196</v>
      </c>
    </row>
    <row r="15" spans="2:28" x14ac:dyDescent="0.25">
      <c r="C15" s="10">
        <v>4</v>
      </c>
      <c r="D15" s="10">
        <f>+'DATOS '!R9</f>
        <v>1.375</v>
      </c>
      <c r="E15" s="10">
        <f t="shared" si="0"/>
        <v>89.6</v>
      </c>
      <c r="F15" s="10">
        <f t="shared" si="1"/>
        <v>71.599999999999994</v>
      </c>
      <c r="G15" s="10">
        <v>0.83</v>
      </c>
      <c r="H15" s="10">
        <f>+'DATOS '!M6</f>
        <v>0.30864197530864196</v>
      </c>
    </row>
    <row r="19" spans="2:28" x14ac:dyDescent="0.25">
      <c r="B19" s="17" t="s">
        <v>39</v>
      </c>
      <c r="C19" s="18"/>
      <c r="D19" s="19"/>
      <c r="E19" s="17" t="s">
        <v>48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9"/>
    </row>
    <row r="20" spans="2:28" x14ac:dyDescent="0.25">
      <c r="B20" s="20" t="s">
        <v>28</v>
      </c>
      <c r="C20" s="21" t="s">
        <v>41</v>
      </c>
      <c r="D20" s="22" t="s">
        <v>42</v>
      </c>
      <c r="E20" s="23">
        <v>4.1666666666666664E-2</v>
      </c>
      <c r="F20" s="24">
        <v>8.3333333333333301E-2</v>
      </c>
      <c r="G20" s="24">
        <v>0.125</v>
      </c>
      <c r="H20" s="24">
        <v>0.16666666666666699</v>
      </c>
      <c r="I20" s="24">
        <v>0.20833333333333301</v>
      </c>
      <c r="J20" s="24">
        <v>0.25</v>
      </c>
      <c r="K20" s="24">
        <v>0.29166666666666702</v>
      </c>
      <c r="L20" s="24">
        <v>0.33333333333333298</v>
      </c>
      <c r="M20" s="24">
        <v>0.375</v>
      </c>
      <c r="N20" s="24">
        <v>0.41666666666666702</v>
      </c>
      <c r="O20" s="24">
        <v>0.45833333333333298</v>
      </c>
      <c r="P20" s="24">
        <v>0.5</v>
      </c>
      <c r="Q20" s="24">
        <v>0.54166666666666696</v>
      </c>
      <c r="R20" s="24">
        <v>0.58333333333333304</v>
      </c>
      <c r="S20" s="24">
        <v>0.625</v>
      </c>
      <c r="T20" s="24">
        <v>0.66666666666666696</v>
      </c>
      <c r="U20" s="24">
        <v>0.70833333333333304</v>
      </c>
      <c r="V20" s="24">
        <v>0.75</v>
      </c>
      <c r="W20" s="24">
        <v>0.79166666666666696</v>
      </c>
      <c r="X20" s="24">
        <v>0.83333333333333304</v>
      </c>
      <c r="Y20" s="24">
        <v>0.875</v>
      </c>
      <c r="Z20" s="24">
        <v>0.91666666666666696</v>
      </c>
      <c r="AA20" s="24">
        <v>0.95833333333333304</v>
      </c>
      <c r="AB20" s="25">
        <v>1</v>
      </c>
    </row>
    <row r="21" spans="2:28" x14ac:dyDescent="0.25">
      <c r="B21" s="10">
        <v>1</v>
      </c>
      <c r="C21" s="41">
        <f>((1.1*2.78)*10.76)</f>
        <v>32.90408</v>
      </c>
      <c r="D21" s="12" t="s">
        <v>29</v>
      </c>
      <c r="E21" s="41">
        <f>((E5+$D12)*$G12+(78-$F12)+($E12-85))</f>
        <v>28.741250000000001</v>
      </c>
      <c r="F21" s="41">
        <f t="shared" ref="F21:AB21" si="2">((F5+$D12)*$G12+(78-$F12)+($E12-85))</f>
        <v>26.251249999999999</v>
      </c>
      <c r="G21" s="41">
        <f t="shared" si="2"/>
        <v>24.591249999999999</v>
      </c>
      <c r="H21" s="41">
        <f t="shared" si="2"/>
        <v>22.931249999999999</v>
      </c>
      <c r="I21" s="41">
        <f>((I5+$D12)*$G12+(78-$F12)+($E12-85))</f>
        <v>21.271250000000002</v>
      </c>
      <c r="J21" s="41">
        <f t="shared" si="2"/>
        <v>20.44125</v>
      </c>
      <c r="K21" s="41">
        <f t="shared" si="2"/>
        <v>18.78125</v>
      </c>
      <c r="L21" s="41">
        <f t="shared" si="2"/>
        <v>18.78125</v>
      </c>
      <c r="M21" s="41">
        <f t="shared" si="2"/>
        <v>20.44125</v>
      </c>
      <c r="N21" s="41">
        <f t="shared" si="2"/>
        <v>22.931249999999999</v>
      </c>
      <c r="O21" s="41">
        <f>((O5+$D12)*$G12+(78-$F12)+($E12-85))</f>
        <v>26.251249999999999</v>
      </c>
      <c r="P21" s="41">
        <f>((P5+$D12)*$G12+(78-$F12)+($E12-85))</f>
        <v>30.401249999999997</v>
      </c>
      <c r="Q21" s="41">
        <f t="shared" si="2"/>
        <v>33.721249999999998</v>
      </c>
      <c r="R21" s="41">
        <f>((R5+$D12)*$G12+(78-$F12)+($E12-85))</f>
        <v>36.21125</v>
      </c>
      <c r="S21" s="41">
        <f t="shared" si="2"/>
        <v>37.871250000000003</v>
      </c>
      <c r="T21" s="41">
        <f>((T5+$D12)*$G12+(78-$F12)+($E12-85))</f>
        <v>38.701250000000002</v>
      </c>
      <c r="U21" s="41">
        <f t="shared" si="2"/>
        <v>38.701250000000002</v>
      </c>
      <c r="V21" s="41">
        <f t="shared" si="2"/>
        <v>38.701250000000002</v>
      </c>
      <c r="W21" s="41">
        <f t="shared" si="2"/>
        <v>37.871250000000003</v>
      </c>
      <c r="X21" s="41">
        <f t="shared" si="2"/>
        <v>37.041249999999998</v>
      </c>
      <c r="Y21" s="41">
        <f t="shared" si="2"/>
        <v>35.381249999999994</v>
      </c>
      <c r="Z21" s="41">
        <f t="shared" si="2"/>
        <v>33.721249999999998</v>
      </c>
      <c r="AA21" s="41">
        <f t="shared" si="2"/>
        <v>32.061250000000001</v>
      </c>
      <c r="AB21" s="41">
        <f t="shared" si="2"/>
        <v>30.401249999999997</v>
      </c>
    </row>
    <row r="22" spans="2:28" x14ac:dyDescent="0.25">
      <c r="B22" s="10">
        <v>2</v>
      </c>
      <c r="C22" s="41">
        <f>((3.02*2.78)*10.76)</f>
        <v>90.336655999999991</v>
      </c>
      <c r="D22" s="12" t="s">
        <v>30</v>
      </c>
      <c r="E22" s="41">
        <f>((E6+$D13)*$G13+(78-$F13)+($E13-85))</f>
        <v>21.997499999999999</v>
      </c>
      <c r="F22" s="41">
        <f t="shared" ref="F22:AB22" si="3">((F6+$D13)*$G13+(78-$F13)+($E13-85))</f>
        <v>20.337499999999999</v>
      </c>
      <c r="G22" s="41">
        <f>((G6+$D13)*$G13+(78-$F13)+($E13-85))</f>
        <v>18.677499999999998</v>
      </c>
      <c r="H22" s="41">
        <f t="shared" si="3"/>
        <v>17.017499999999998</v>
      </c>
      <c r="I22" s="41">
        <f t="shared" si="3"/>
        <v>16.1875</v>
      </c>
      <c r="J22" s="41">
        <f t="shared" si="3"/>
        <v>14.5275</v>
      </c>
      <c r="K22" s="41">
        <f t="shared" si="3"/>
        <v>13.6975</v>
      </c>
      <c r="L22" s="41">
        <f t="shared" si="3"/>
        <v>14.5275</v>
      </c>
      <c r="M22" s="41">
        <f t="shared" si="3"/>
        <v>16.1875</v>
      </c>
      <c r="N22" s="41">
        <f t="shared" si="3"/>
        <v>19.5075</v>
      </c>
      <c r="O22" s="41">
        <f t="shared" si="3"/>
        <v>21.997499999999999</v>
      </c>
      <c r="P22" s="41">
        <f t="shared" si="3"/>
        <v>24.487499999999997</v>
      </c>
      <c r="Q22" s="41">
        <f t="shared" si="3"/>
        <v>26.147500000000001</v>
      </c>
      <c r="R22" s="41">
        <f t="shared" si="3"/>
        <v>26.977499999999999</v>
      </c>
      <c r="S22" s="41">
        <f t="shared" si="3"/>
        <v>26.977499999999999</v>
      </c>
      <c r="T22" s="41">
        <f t="shared" si="3"/>
        <v>27.807499999999997</v>
      </c>
      <c r="U22" s="41">
        <f t="shared" si="3"/>
        <v>27.807499999999997</v>
      </c>
      <c r="V22" s="41">
        <f t="shared" si="3"/>
        <v>28.637499999999999</v>
      </c>
      <c r="W22" s="41">
        <f t="shared" si="3"/>
        <v>28.637499999999999</v>
      </c>
      <c r="X22" s="41">
        <f t="shared" si="3"/>
        <v>27.807499999999997</v>
      </c>
      <c r="Y22" s="41">
        <f t="shared" si="3"/>
        <v>26.977499999999999</v>
      </c>
      <c r="Z22" s="41">
        <f t="shared" si="3"/>
        <v>26.147500000000001</v>
      </c>
      <c r="AA22" s="41">
        <f t="shared" si="3"/>
        <v>24.487499999999997</v>
      </c>
      <c r="AB22" s="41">
        <f t="shared" si="3"/>
        <v>22.827500000000001</v>
      </c>
    </row>
    <row r="23" spans="2:28" x14ac:dyDescent="0.25">
      <c r="B23" s="10">
        <v>3</v>
      </c>
      <c r="C23" s="41">
        <f>((3.3*2.78)*10.76)</f>
        <v>98.712239999999994</v>
      </c>
      <c r="D23" s="12" t="s">
        <v>29</v>
      </c>
      <c r="E23" s="41">
        <f>((E7+$D14)*$G14+(78-$F14)+($E14-85))</f>
        <v>28.637499999999999</v>
      </c>
      <c r="F23" s="41">
        <f t="shared" ref="F23:AB23" si="4">((F7+$D14)*$G14+(78-$F14)+($E14-85))</f>
        <v>26.147500000000001</v>
      </c>
      <c r="G23" s="41">
        <f t="shared" si="4"/>
        <v>23.657499999999999</v>
      </c>
      <c r="H23" s="41">
        <f t="shared" si="4"/>
        <v>21.997499999999999</v>
      </c>
      <c r="I23" s="41">
        <f t="shared" si="4"/>
        <v>19.5075</v>
      </c>
      <c r="J23" s="41">
        <f t="shared" si="4"/>
        <v>17.8475</v>
      </c>
      <c r="K23" s="41">
        <f t="shared" si="4"/>
        <v>16.1875</v>
      </c>
      <c r="L23" s="41">
        <f t="shared" si="4"/>
        <v>15.3575</v>
      </c>
      <c r="M23" s="41">
        <f t="shared" si="4"/>
        <v>14.5275</v>
      </c>
      <c r="N23" s="41">
        <f t="shared" si="4"/>
        <v>13.6975</v>
      </c>
      <c r="O23" s="41">
        <f t="shared" si="4"/>
        <v>13.6975</v>
      </c>
      <c r="P23" s="41">
        <f t="shared" si="4"/>
        <v>14.5275</v>
      </c>
      <c r="Q23" s="41">
        <f t="shared" si="4"/>
        <v>15.3575</v>
      </c>
      <c r="R23" s="41">
        <f t="shared" si="4"/>
        <v>16.1875</v>
      </c>
      <c r="S23" s="41">
        <f t="shared" si="4"/>
        <v>17.8475</v>
      </c>
      <c r="T23" s="41">
        <f t="shared" si="4"/>
        <v>19.5075</v>
      </c>
      <c r="U23" s="41">
        <f t="shared" si="4"/>
        <v>22.827500000000001</v>
      </c>
      <c r="V23" s="41">
        <f t="shared" si="4"/>
        <v>26.147500000000001</v>
      </c>
      <c r="W23" s="41">
        <f t="shared" si="4"/>
        <v>30.297499999999999</v>
      </c>
      <c r="X23" s="41">
        <f t="shared" si="4"/>
        <v>33.6175</v>
      </c>
      <c r="Y23" s="41">
        <f t="shared" si="4"/>
        <v>34.447499999999998</v>
      </c>
      <c r="Z23" s="41">
        <f t="shared" si="4"/>
        <v>34.447499999999998</v>
      </c>
      <c r="AA23" s="41">
        <f t="shared" si="4"/>
        <v>32.787499999999994</v>
      </c>
      <c r="AB23" s="41">
        <f t="shared" si="4"/>
        <v>30.297499999999999</v>
      </c>
    </row>
    <row r="24" spans="2:28" x14ac:dyDescent="0.25">
      <c r="B24" s="10">
        <v>4</v>
      </c>
      <c r="C24" s="41">
        <f>((4.05*2.78)*10.76)</f>
        <v>121.14683999999998</v>
      </c>
      <c r="D24" s="12" t="s">
        <v>33</v>
      </c>
      <c r="E24" s="41">
        <f>((E8+$D15)*$G15+(78-$F15)+($E15-85))</f>
        <v>35.381249999999994</v>
      </c>
      <c r="F24" s="41">
        <f t="shared" ref="F24:AB24" si="5">((F8+$D15)*$G15+(78-$F15)+($E15-85))</f>
        <v>32.891249999999999</v>
      </c>
      <c r="G24" s="41">
        <f t="shared" si="5"/>
        <v>30.401249999999997</v>
      </c>
      <c r="H24" s="41">
        <f>((H8+$D15)*$G15+(78-$F15)+($E15-85))</f>
        <v>27.911249999999999</v>
      </c>
      <c r="I24" s="41">
        <f t="shared" si="5"/>
        <v>25.421250000000001</v>
      </c>
      <c r="J24" s="41">
        <f t="shared" si="5"/>
        <v>23.761249999999997</v>
      </c>
      <c r="K24" s="41">
        <f t="shared" si="5"/>
        <v>22.10125</v>
      </c>
      <c r="L24" s="41">
        <f t="shared" si="5"/>
        <v>20.44125</v>
      </c>
      <c r="M24" s="41">
        <f t="shared" si="5"/>
        <v>19.611249999999998</v>
      </c>
      <c r="N24" s="41">
        <f t="shared" si="5"/>
        <v>18.78125</v>
      </c>
      <c r="O24" s="41">
        <f>((O8+$D15)*$G15+(78-$F15)+($E15-85))</f>
        <v>18.78125</v>
      </c>
      <c r="P24" s="41">
        <f t="shared" si="5"/>
        <v>18.78125</v>
      </c>
      <c r="Q24" s="41">
        <f t="shared" si="5"/>
        <v>20.44125</v>
      </c>
      <c r="R24" s="41">
        <f t="shared" si="5"/>
        <v>22.10125</v>
      </c>
      <c r="S24" s="41">
        <f t="shared" si="5"/>
        <v>25.421250000000001</v>
      </c>
      <c r="T24" s="41">
        <f t="shared" si="5"/>
        <v>29.571249999999999</v>
      </c>
      <c r="U24" s="41">
        <f t="shared" si="5"/>
        <v>34.551249999999996</v>
      </c>
      <c r="V24" s="41">
        <f t="shared" si="5"/>
        <v>38.701250000000002</v>
      </c>
      <c r="W24" s="41">
        <f t="shared" si="5"/>
        <v>42.021249999999995</v>
      </c>
      <c r="X24" s="41">
        <f t="shared" si="5"/>
        <v>43.681249999999999</v>
      </c>
      <c r="Y24" s="41">
        <f t="shared" si="5"/>
        <v>43.681249999999999</v>
      </c>
      <c r="Z24" s="41">
        <f t="shared" si="5"/>
        <v>42.851249999999993</v>
      </c>
      <c r="AA24" s="41">
        <f t="shared" si="5"/>
        <v>40.361249999999998</v>
      </c>
      <c r="AB24" s="41">
        <f t="shared" si="5"/>
        <v>37.871250000000003</v>
      </c>
    </row>
    <row r="27" spans="2:28" x14ac:dyDescent="0.25">
      <c r="B27" s="17" t="s">
        <v>49</v>
      </c>
      <c r="C27" s="18"/>
      <c r="D27" s="19"/>
      <c r="E27" s="17" t="s">
        <v>50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</row>
    <row r="28" spans="2:28" x14ac:dyDescent="0.25">
      <c r="B28" s="43" t="s">
        <v>51</v>
      </c>
      <c r="C28" s="43" t="s">
        <v>41</v>
      </c>
      <c r="D28" s="43" t="s">
        <v>42</v>
      </c>
      <c r="E28" s="23">
        <v>4.1666666666666664E-2</v>
      </c>
      <c r="F28" s="24">
        <v>8.3333333333333301E-2</v>
      </c>
      <c r="G28" s="24">
        <v>0.125</v>
      </c>
      <c r="H28" s="24">
        <v>0.16666666666666699</v>
      </c>
      <c r="I28" s="24">
        <v>0.20833333333333301</v>
      </c>
      <c r="J28" s="24">
        <v>0.25</v>
      </c>
      <c r="K28" s="24">
        <v>0.29166666666666702</v>
      </c>
      <c r="L28" s="24">
        <v>0.33333333333333298</v>
      </c>
      <c r="M28" s="24">
        <v>0.375</v>
      </c>
      <c r="N28" s="24">
        <v>0.41666666666666702</v>
      </c>
      <c r="O28" s="24">
        <v>0.45833333333333298</v>
      </c>
      <c r="P28" s="24">
        <v>0.5</v>
      </c>
      <c r="Q28" s="24">
        <v>0.54166666666666696</v>
      </c>
      <c r="R28" s="24">
        <v>0.58333333333333304</v>
      </c>
      <c r="S28" s="24">
        <v>0.625</v>
      </c>
      <c r="T28" s="24">
        <v>0.66666666666666696</v>
      </c>
      <c r="U28" s="24">
        <v>0.70833333333333304</v>
      </c>
      <c r="V28" s="24">
        <v>0.75</v>
      </c>
      <c r="W28" s="24">
        <v>0.79166666666666696</v>
      </c>
      <c r="X28" s="24">
        <v>0.83333333333333304</v>
      </c>
      <c r="Y28" s="24">
        <v>0.875</v>
      </c>
      <c r="Z28" s="24">
        <v>0.91666666666666696</v>
      </c>
      <c r="AA28" s="24">
        <v>0.95833333333333304</v>
      </c>
      <c r="AB28" s="25">
        <v>1</v>
      </c>
    </row>
    <row r="29" spans="2:28" x14ac:dyDescent="0.25">
      <c r="B29" s="10">
        <v>1</v>
      </c>
      <c r="C29" s="2">
        <f>((1.54*2.26)*10.76)</f>
        <v>37.449103999999998</v>
      </c>
      <c r="D29" s="10" t="s">
        <v>52</v>
      </c>
      <c r="E29" s="10">
        <v>1</v>
      </c>
      <c r="F29" s="10">
        <v>0</v>
      </c>
      <c r="G29" s="10">
        <v>-1</v>
      </c>
      <c r="H29" s="10">
        <v>-2</v>
      </c>
      <c r="I29" s="10">
        <v>-2</v>
      </c>
      <c r="J29" s="10">
        <v>-2</v>
      </c>
      <c r="K29" s="10">
        <v>-2</v>
      </c>
      <c r="L29" s="10">
        <v>0</v>
      </c>
      <c r="M29" s="10">
        <v>2</v>
      </c>
      <c r="N29" s="10">
        <v>4</v>
      </c>
      <c r="O29" s="10">
        <v>7</v>
      </c>
      <c r="P29" s="10">
        <v>9</v>
      </c>
      <c r="Q29" s="10">
        <v>12</v>
      </c>
      <c r="R29" s="10">
        <v>13</v>
      </c>
      <c r="S29" s="10">
        <v>14</v>
      </c>
      <c r="T29" s="10">
        <v>14</v>
      </c>
      <c r="U29" s="10">
        <v>13</v>
      </c>
      <c r="V29" s="10">
        <v>12</v>
      </c>
      <c r="W29" s="10">
        <v>10</v>
      </c>
      <c r="X29" s="10">
        <v>8</v>
      </c>
      <c r="Y29" s="10">
        <v>6</v>
      </c>
      <c r="Z29" s="10">
        <v>4</v>
      </c>
      <c r="AA29" s="10">
        <v>3</v>
      </c>
      <c r="AB29" s="10">
        <v>2</v>
      </c>
    </row>
    <row r="31" spans="2:28" x14ac:dyDescent="0.25">
      <c r="B31" s="44" t="s">
        <v>53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2:28" x14ac:dyDescent="0.25">
      <c r="B32" s="45" t="s">
        <v>54</v>
      </c>
      <c r="C32" s="45"/>
      <c r="D32" s="45"/>
      <c r="E32" s="10">
        <v>0.09</v>
      </c>
      <c r="F32" s="10">
        <v>0.08</v>
      </c>
      <c r="G32" s="10">
        <v>7.0000000000000007E-2</v>
      </c>
      <c r="H32" s="10">
        <v>0.06</v>
      </c>
      <c r="I32" s="10">
        <v>0.05</v>
      </c>
      <c r="J32" s="10">
        <v>0.14000000000000001</v>
      </c>
      <c r="K32" s="10">
        <v>0.26</v>
      </c>
      <c r="L32" s="10">
        <v>0.38</v>
      </c>
      <c r="M32" s="10">
        <v>0.48</v>
      </c>
      <c r="N32" s="10">
        <v>0.54</v>
      </c>
      <c r="O32" s="10">
        <v>0.56000000000000005</v>
      </c>
      <c r="P32" s="10">
        <v>0.51</v>
      </c>
      <c r="Q32" s="10">
        <v>0.45</v>
      </c>
      <c r="R32" s="10">
        <v>0.4</v>
      </c>
      <c r="S32" s="10">
        <v>0.36</v>
      </c>
      <c r="T32" s="10">
        <v>0.33</v>
      </c>
      <c r="U32" s="10">
        <v>0.28999999999999998</v>
      </c>
      <c r="V32" s="10">
        <v>0.25</v>
      </c>
      <c r="W32" s="10">
        <v>0.21</v>
      </c>
      <c r="X32" s="10">
        <v>0.18</v>
      </c>
      <c r="Y32" s="10">
        <v>0.16</v>
      </c>
      <c r="Z32" s="10">
        <v>0.14000000000000001</v>
      </c>
      <c r="AA32" s="10">
        <v>0.12</v>
      </c>
      <c r="AB32" s="10">
        <v>0.1</v>
      </c>
    </row>
    <row r="33" spans="2:28" x14ac:dyDescent="0.25">
      <c r="B33" s="46" t="s">
        <v>57</v>
      </c>
      <c r="C33" s="46"/>
      <c r="D33" s="46"/>
      <c r="E33" s="47">
        <f>+'DATOS '!R11</f>
        <v>224.25</v>
      </c>
    </row>
    <row r="34" spans="2:28" x14ac:dyDescent="0.25">
      <c r="B34" s="46" t="s">
        <v>55</v>
      </c>
      <c r="C34" s="46"/>
      <c r="D34" s="46"/>
      <c r="E34" s="47">
        <v>0.98</v>
      </c>
    </row>
    <row r="35" spans="2:28" x14ac:dyDescent="0.25">
      <c r="B35" s="48" t="s">
        <v>56</v>
      </c>
      <c r="C35" s="48"/>
      <c r="D35" s="48"/>
      <c r="E35" s="47">
        <v>0.75</v>
      </c>
    </row>
    <row r="37" spans="2:28" x14ac:dyDescent="0.25">
      <c r="B37" s="49" t="s">
        <v>39</v>
      </c>
      <c r="C37" s="50"/>
      <c r="D37" s="51"/>
      <c r="E37" s="29" t="s">
        <v>58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1"/>
    </row>
    <row r="38" spans="2:28" x14ac:dyDescent="0.25">
      <c r="B38" s="52" t="s">
        <v>28</v>
      </c>
      <c r="C38" s="53" t="s">
        <v>41</v>
      </c>
      <c r="D38" s="54" t="s">
        <v>42</v>
      </c>
      <c r="E38" s="55">
        <v>4.1666666666666664E-2</v>
      </c>
      <c r="F38" s="56">
        <v>8.3333333333333301E-2</v>
      </c>
      <c r="G38" s="56">
        <v>0.125</v>
      </c>
      <c r="H38" s="56">
        <v>0.16666666666666699</v>
      </c>
      <c r="I38" s="56">
        <v>0.20833333333333301</v>
      </c>
      <c r="J38" s="56">
        <v>0.25</v>
      </c>
      <c r="K38" s="56">
        <v>0.29166666666666702</v>
      </c>
      <c r="L38" s="56">
        <v>0.33333333333333298</v>
      </c>
      <c r="M38" s="56">
        <v>0.375</v>
      </c>
      <c r="N38" s="56">
        <v>0.41666666666666702</v>
      </c>
      <c r="O38" s="56">
        <v>0.45833333333333298</v>
      </c>
      <c r="P38" s="56">
        <v>0.5</v>
      </c>
      <c r="Q38" s="56">
        <v>0.54166666666666696</v>
      </c>
      <c r="R38" s="56">
        <v>0.58333333333333304</v>
      </c>
      <c r="S38" s="56">
        <v>0.625</v>
      </c>
      <c r="T38" s="56">
        <v>0.66666666666666696</v>
      </c>
      <c r="U38" s="56">
        <v>0.70833333333333304</v>
      </c>
      <c r="V38" s="56">
        <v>0.75</v>
      </c>
      <c r="W38" s="56">
        <v>0.79166666666666696</v>
      </c>
      <c r="X38" s="56">
        <v>0.83333333333333304</v>
      </c>
      <c r="Y38" s="56">
        <v>0.875</v>
      </c>
      <c r="Z38" s="56">
        <v>0.91666666666666696</v>
      </c>
      <c r="AA38" s="56">
        <v>0.95833333333333304</v>
      </c>
      <c r="AB38" s="57">
        <v>1</v>
      </c>
    </row>
    <row r="39" spans="2:28" x14ac:dyDescent="0.25">
      <c r="B39" s="10">
        <v>1</v>
      </c>
      <c r="C39" s="41">
        <f>((1.1*2.78)*10.76)</f>
        <v>32.90408</v>
      </c>
      <c r="D39" s="12" t="s">
        <v>33</v>
      </c>
      <c r="E39" s="41">
        <f>($H12*$C39*E21)</f>
        <v>366.55208887596893</v>
      </c>
      <c r="F39" s="41">
        <f t="shared" ref="F39:AB39" si="6">($H12*$C39*F21)</f>
        <v>334.79582562015497</v>
      </c>
      <c r="G39" s="41">
        <f t="shared" si="6"/>
        <v>313.62498344961233</v>
      </c>
      <c r="H39" s="41">
        <f t="shared" si="6"/>
        <v>292.45414127906969</v>
      </c>
      <c r="I39" s="41">
        <f t="shared" si="6"/>
        <v>271.2832991085271</v>
      </c>
      <c r="J39" s="41">
        <f t="shared" si="6"/>
        <v>260.69787802325578</v>
      </c>
      <c r="K39" s="41">
        <f t="shared" si="6"/>
        <v>239.52703585271314</v>
      </c>
      <c r="L39" s="41">
        <f t="shared" si="6"/>
        <v>239.52703585271314</v>
      </c>
      <c r="M39" s="41">
        <f t="shared" si="6"/>
        <v>260.69787802325578</v>
      </c>
      <c r="N39" s="41">
        <f t="shared" si="6"/>
        <v>292.45414127906969</v>
      </c>
      <c r="O39" s="41">
        <f t="shared" si="6"/>
        <v>334.79582562015497</v>
      </c>
      <c r="P39" s="41">
        <f t="shared" si="6"/>
        <v>387.72293104651158</v>
      </c>
      <c r="Q39" s="41">
        <f t="shared" si="6"/>
        <v>430.0646153875968</v>
      </c>
      <c r="R39" s="41">
        <f t="shared" si="6"/>
        <v>461.82087864341082</v>
      </c>
      <c r="S39" s="41">
        <f t="shared" si="6"/>
        <v>482.99172081395346</v>
      </c>
      <c r="T39" s="41">
        <f t="shared" si="6"/>
        <v>493.57714189922478</v>
      </c>
      <c r="U39" s="41">
        <f t="shared" si="6"/>
        <v>493.57714189922478</v>
      </c>
      <c r="V39" s="41">
        <f t="shared" si="6"/>
        <v>493.57714189922478</v>
      </c>
      <c r="W39" s="41">
        <f t="shared" si="6"/>
        <v>482.99172081395346</v>
      </c>
      <c r="X39" s="41">
        <f t="shared" si="6"/>
        <v>472.40629972868209</v>
      </c>
      <c r="Y39" s="41">
        <f t="shared" si="6"/>
        <v>451.23545755813939</v>
      </c>
      <c r="Z39" s="41">
        <f t="shared" si="6"/>
        <v>430.0646153875968</v>
      </c>
      <c r="AA39" s="41">
        <f t="shared" si="6"/>
        <v>408.89377321705422</v>
      </c>
      <c r="AB39" s="41">
        <f t="shared" si="6"/>
        <v>387.72293104651158</v>
      </c>
    </row>
    <row r="40" spans="2:28" x14ac:dyDescent="0.25">
      <c r="B40" s="10">
        <v>2</v>
      </c>
      <c r="C40" s="41">
        <f>((3.02*2.78)*10.76)</f>
        <v>90.336655999999991</v>
      </c>
      <c r="D40" s="12" t="s">
        <v>29</v>
      </c>
      <c r="E40" s="41">
        <f>($H13*$C40*E22)</f>
        <v>770.22503502325571</v>
      </c>
      <c r="F40" s="41">
        <f t="shared" ref="F40:AB40" si="7">($H13*$C40*F22)</f>
        <v>712.10145015503861</v>
      </c>
      <c r="G40" s="41">
        <f t="shared" si="7"/>
        <v>653.97786528682161</v>
      </c>
      <c r="H40" s="41">
        <f t="shared" si="7"/>
        <v>595.8542804186045</v>
      </c>
      <c r="I40" s="41">
        <f t="shared" si="7"/>
        <v>566.79248798449612</v>
      </c>
      <c r="J40" s="41">
        <f t="shared" si="7"/>
        <v>508.66890311627901</v>
      </c>
      <c r="K40" s="41">
        <f t="shared" si="7"/>
        <v>479.60711068217051</v>
      </c>
      <c r="L40" s="41">
        <f t="shared" si="7"/>
        <v>508.66890311627901</v>
      </c>
      <c r="M40" s="41">
        <f t="shared" si="7"/>
        <v>566.79248798449612</v>
      </c>
      <c r="N40" s="41">
        <f t="shared" si="7"/>
        <v>683.03965772093022</v>
      </c>
      <c r="O40" s="41">
        <f t="shared" si="7"/>
        <v>770.22503502325571</v>
      </c>
      <c r="P40" s="41">
        <f t="shared" si="7"/>
        <v>857.41041232558121</v>
      </c>
      <c r="Q40" s="41">
        <f t="shared" si="7"/>
        <v>915.53399719379843</v>
      </c>
      <c r="R40" s="41">
        <f t="shared" si="7"/>
        <v>944.59578962790681</v>
      </c>
      <c r="S40" s="41">
        <f t="shared" si="7"/>
        <v>944.59578962790681</v>
      </c>
      <c r="T40" s="41">
        <f t="shared" si="7"/>
        <v>973.65758206201531</v>
      </c>
      <c r="U40" s="41">
        <f t="shared" si="7"/>
        <v>973.65758206201531</v>
      </c>
      <c r="V40" s="41">
        <f t="shared" si="7"/>
        <v>1002.7193744961239</v>
      </c>
      <c r="W40" s="41">
        <f t="shared" si="7"/>
        <v>1002.7193744961239</v>
      </c>
      <c r="X40" s="41">
        <f t="shared" si="7"/>
        <v>973.65758206201531</v>
      </c>
      <c r="Y40" s="41">
        <f t="shared" si="7"/>
        <v>944.59578962790681</v>
      </c>
      <c r="Z40" s="41">
        <f t="shared" si="7"/>
        <v>915.53399719379843</v>
      </c>
      <c r="AA40" s="41">
        <f t="shared" si="7"/>
        <v>857.41041232558121</v>
      </c>
      <c r="AB40" s="41">
        <f t="shared" si="7"/>
        <v>799.28682745736432</v>
      </c>
    </row>
    <row r="41" spans="2:28" x14ac:dyDescent="0.25">
      <c r="B41" s="10">
        <v>3</v>
      </c>
      <c r="C41" s="41">
        <f>((3.3*2.78)*10.76)</f>
        <v>98.712239999999994</v>
      </c>
      <c r="D41" s="12" t="s">
        <v>30</v>
      </c>
      <c r="E41" s="41">
        <f>($H14*$C41*E23)</f>
        <v>872.49128796296282</v>
      </c>
      <c r="F41" s="41">
        <f t="shared" ref="F41:AB41" si="8">($H14*$C41*F23)</f>
        <v>796.62910351851838</v>
      </c>
      <c r="G41" s="41">
        <f t="shared" si="8"/>
        <v>720.76691907407394</v>
      </c>
      <c r="H41" s="41">
        <f t="shared" si="8"/>
        <v>670.19212944444428</v>
      </c>
      <c r="I41" s="41">
        <f t="shared" si="8"/>
        <v>594.32994499999995</v>
      </c>
      <c r="J41" s="41">
        <f t="shared" si="8"/>
        <v>543.75515537037029</v>
      </c>
      <c r="K41" s="41">
        <f t="shared" si="8"/>
        <v>493.18036574074068</v>
      </c>
      <c r="L41" s="41">
        <f t="shared" si="8"/>
        <v>467.89297092592585</v>
      </c>
      <c r="M41" s="41">
        <f t="shared" si="8"/>
        <v>442.60557611111102</v>
      </c>
      <c r="N41" s="41">
        <f t="shared" si="8"/>
        <v>417.31818129629625</v>
      </c>
      <c r="O41" s="41">
        <f t="shared" si="8"/>
        <v>417.31818129629625</v>
      </c>
      <c r="P41" s="41">
        <f t="shared" si="8"/>
        <v>442.60557611111102</v>
      </c>
      <c r="Q41" s="41">
        <f t="shared" si="8"/>
        <v>467.89297092592585</v>
      </c>
      <c r="R41" s="41">
        <f t="shared" si="8"/>
        <v>493.18036574074068</v>
      </c>
      <c r="S41" s="41">
        <f t="shared" si="8"/>
        <v>543.75515537037029</v>
      </c>
      <c r="T41" s="41">
        <f t="shared" si="8"/>
        <v>594.32994499999995</v>
      </c>
      <c r="U41" s="41">
        <f t="shared" si="8"/>
        <v>695.47952425925916</v>
      </c>
      <c r="V41" s="41">
        <f t="shared" si="8"/>
        <v>796.62910351851838</v>
      </c>
      <c r="W41" s="41">
        <f t="shared" si="8"/>
        <v>923.06607759259248</v>
      </c>
      <c r="X41" s="41">
        <f t="shared" si="8"/>
        <v>1024.2156568518517</v>
      </c>
      <c r="Y41" s="41">
        <f t="shared" si="8"/>
        <v>1049.5030516666664</v>
      </c>
      <c r="Z41" s="41">
        <f t="shared" si="8"/>
        <v>1049.5030516666664</v>
      </c>
      <c r="AA41" s="41">
        <f t="shared" si="8"/>
        <v>998.92826203703669</v>
      </c>
      <c r="AB41" s="41">
        <f t="shared" si="8"/>
        <v>923.06607759259248</v>
      </c>
    </row>
    <row r="42" spans="2:28" x14ac:dyDescent="0.25">
      <c r="B42" s="10">
        <v>4</v>
      </c>
      <c r="C42" s="41">
        <f>((4.05*2.78)*10.76)</f>
        <v>121.14683999999998</v>
      </c>
      <c r="D42" s="12" t="s">
        <v>86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</row>
    <row r="43" spans="2:28" x14ac:dyDescent="0.25">
      <c r="C43" s="20" t="s">
        <v>47</v>
      </c>
      <c r="D43" s="21" t="s">
        <v>41</v>
      </c>
      <c r="E43" s="58" t="s">
        <v>59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spans="2:28" x14ac:dyDescent="0.25">
      <c r="C44" s="33">
        <f>+K11</f>
        <v>0.40322580645161293</v>
      </c>
      <c r="D44" s="33">
        <f>(3.3*4.05*10.76)</f>
        <v>143.80739999999997</v>
      </c>
      <c r="E44" s="10">
        <f>($C44*$D44*($O11-$M11))</f>
        <v>521.88169354838703</v>
      </c>
      <c r="F44" s="10">
        <f t="shared" ref="F44:AB44" si="9">($C44*$D44*($O11-$M11))</f>
        <v>521.88169354838703</v>
      </c>
      <c r="G44" s="10">
        <f t="shared" si="9"/>
        <v>521.88169354838703</v>
      </c>
      <c r="H44" s="10">
        <f t="shared" si="9"/>
        <v>521.88169354838703</v>
      </c>
      <c r="I44" s="10">
        <f t="shared" si="9"/>
        <v>521.88169354838703</v>
      </c>
      <c r="J44" s="10">
        <f t="shared" si="9"/>
        <v>521.88169354838703</v>
      </c>
      <c r="K44" s="10">
        <f t="shared" si="9"/>
        <v>521.88169354838703</v>
      </c>
      <c r="L44" s="10">
        <f t="shared" si="9"/>
        <v>521.88169354838703</v>
      </c>
      <c r="M44" s="10">
        <f t="shared" si="9"/>
        <v>521.88169354838703</v>
      </c>
      <c r="N44" s="10">
        <f t="shared" si="9"/>
        <v>521.88169354838703</v>
      </c>
      <c r="O44" s="10">
        <f t="shared" si="9"/>
        <v>521.88169354838703</v>
      </c>
      <c r="P44" s="10">
        <f t="shared" si="9"/>
        <v>521.88169354838703</v>
      </c>
      <c r="Q44" s="10">
        <f t="shared" si="9"/>
        <v>521.88169354838703</v>
      </c>
      <c r="R44" s="10">
        <f t="shared" si="9"/>
        <v>521.88169354838703</v>
      </c>
      <c r="S44" s="10">
        <f t="shared" si="9"/>
        <v>521.88169354838703</v>
      </c>
      <c r="T44" s="10">
        <f t="shared" si="9"/>
        <v>521.88169354838703</v>
      </c>
      <c r="U44" s="10">
        <f t="shared" si="9"/>
        <v>521.88169354838703</v>
      </c>
      <c r="V44" s="10">
        <f t="shared" si="9"/>
        <v>521.88169354838703</v>
      </c>
      <c r="W44" s="10">
        <f t="shared" si="9"/>
        <v>521.88169354838703</v>
      </c>
      <c r="X44" s="10">
        <f t="shared" si="9"/>
        <v>521.88169354838703</v>
      </c>
      <c r="Y44" s="10">
        <f t="shared" si="9"/>
        <v>521.88169354838703</v>
      </c>
      <c r="Z44" s="10">
        <f t="shared" si="9"/>
        <v>521.88169354838703</v>
      </c>
      <c r="AA44" s="10">
        <f t="shared" si="9"/>
        <v>521.88169354838703</v>
      </c>
      <c r="AB44" s="10">
        <f t="shared" si="9"/>
        <v>521.88169354838703</v>
      </c>
    </row>
    <row r="45" spans="2:28" x14ac:dyDescent="0.25">
      <c r="B45" s="59"/>
      <c r="C45" s="59"/>
      <c r="D45" s="59"/>
    </row>
    <row r="46" spans="2:28" x14ac:dyDescent="0.25">
      <c r="B46" s="59"/>
      <c r="C46" s="59"/>
      <c r="D46" s="59"/>
    </row>
    <row r="47" spans="2:28" x14ac:dyDescent="0.25">
      <c r="B47" s="43" t="s">
        <v>31</v>
      </c>
      <c r="C47" s="43" t="s">
        <v>41</v>
      </c>
      <c r="D47" s="43" t="s">
        <v>42</v>
      </c>
      <c r="E47" s="58" t="s">
        <v>60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2:28" x14ac:dyDescent="0.25">
      <c r="B48" s="10">
        <v>1</v>
      </c>
      <c r="C48" s="2">
        <f>((1.54*2.26)*10.76)</f>
        <v>37.449103999999998</v>
      </c>
      <c r="D48" s="10" t="s">
        <v>87</v>
      </c>
      <c r="E48" s="60">
        <f>($E35*$C48*E29)+($C48*$E34*$E33*E32)</f>
        <v>768.78703865039995</v>
      </c>
      <c r="F48" s="60">
        <f t="shared" ref="F48:AB48" si="10">($E35*$C48*F29)+($C48*$E34*$E33*F32)</f>
        <v>658.40018724480001</v>
      </c>
      <c r="G48" s="60">
        <f t="shared" si="10"/>
        <v>548.01333583920007</v>
      </c>
      <c r="H48" s="60">
        <f t="shared" si="10"/>
        <v>437.62648443360001</v>
      </c>
      <c r="I48" s="60">
        <f t="shared" si="10"/>
        <v>355.32646102800004</v>
      </c>
      <c r="J48" s="60">
        <f t="shared" si="10"/>
        <v>1096.0266716784001</v>
      </c>
      <c r="K48" s="60">
        <f t="shared" si="10"/>
        <v>2083.6269525456</v>
      </c>
      <c r="L48" s="60">
        <f t="shared" si="10"/>
        <v>3127.4008894128001</v>
      </c>
      <c r="M48" s="60">
        <f t="shared" si="10"/>
        <v>4006.5747794688</v>
      </c>
      <c r="N48" s="60">
        <f t="shared" si="10"/>
        <v>4556.5485759024004</v>
      </c>
      <c r="O48" s="60">
        <f t="shared" si="10"/>
        <v>4805.4091067136005</v>
      </c>
      <c r="P48" s="60">
        <f t="shared" si="10"/>
        <v>4450.0826456856003</v>
      </c>
      <c r="Q48" s="60">
        <f t="shared" si="10"/>
        <v>4040.5429892520006</v>
      </c>
      <c r="R48" s="60">
        <f t="shared" si="10"/>
        <v>3657.1297002240003</v>
      </c>
      <c r="S48" s="60">
        <f t="shared" si="10"/>
        <v>3356.0164346015999</v>
      </c>
      <c r="T48" s="60">
        <f t="shared" si="10"/>
        <v>3109.1163643848004</v>
      </c>
      <c r="U48" s="60">
        <f t="shared" si="10"/>
        <v>2751.8294427624</v>
      </c>
      <c r="V48" s="60">
        <f t="shared" si="10"/>
        <v>2394.5425211400002</v>
      </c>
      <c r="W48" s="60">
        <f t="shared" si="10"/>
        <v>2009.1687715175999</v>
      </c>
      <c r="X48" s="60">
        <f t="shared" si="10"/>
        <v>1706.0950453007999</v>
      </c>
      <c r="Y48" s="60">
        <f t="shared" si="10"/>
        <v>1485.3213424896001</v>
      </c>
      <c r="Z48" s="60">
        <f t="shared" si="10"/>
        <v>1264.5476396784002</v>
      </c>
      <c r="AA48" s="60">
        <f t="shared" si="10"/>
        <v>1071.8607648672</v>
      </c>
      <c r="AB48" s="60">
        <f t="shared" si="10"/>
        <v>879.17389005600012</v>
      </c>
    </row>
    <row r="50" spans="2:28" x14ac:dyDescent="0.25">
      <c r="B50" s="61" t="s">
        <v>35</v>
      </c>
      <c r="C50" s="61" t="s">
        <v>61</v>
      </c>
      <c r="D50" s="43" t="s">
        <v>62</v>
      </c>
      <c r="E50" s="58" t="s">
        <v>63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</row>
    <row r="51" spans="2:28" x14ac:dyDescent="0.25">
      <c r="B51" s="10">
        <v>245</v>
      </c>
      <c r="C51" s="10">
        <v>155</v>
      </c>
      <c r="D51" s="10">
        <v>25</v>
      </c>
      <c r="E51" s="10">
        <f>($D51*$B51*1)+($D51*$C51)</f>
        <v>10000</v>
      </c>
      <c r="F51" s="10">
        <f t="shared" ref="F51:AB51" si="11">($D51*$B51*1)+($D51*$C51)</f>
        <v>10000</v>
      </c>
      <c r="G51" s="10">
        <f t="shared" si="11"/>
        <v>10000</v>
      </c>
      <c r="H51" s="10">
        <f t="shared" si="11"/>
        <v>10000</v>
      </c>
      <c r="I51" s="10">
        <f t="shared" si="11"/>
        <v>10000</v>
      </c>
      <c r="J51" s="10">
        <f t="shared" si="11"/>
        <v>10000</v>
      </c>
      <c r="K51" s="10">
        <f t="shared" si="11"/>
        <v>10000</v>
      </c>
      <c r="L51" s="10">
        <f t="shared" si="11"/>
        <v>10000</v>
      </c>
      <c r="M51" s="10">
        <f t="shared" si="11"/>
        <v>10000</v>
      </c>
      <c r="N51" s="10">
        <f t="shared" si="11"/>
        <v>10000</v>
      </c>
      <c r="O51" s="10">
        <f t="shared" si="11"/>
        <v>10000</v>
      </c>
      <c r="P51" s="10">
        <f t="shared" si="11"/>
        <v>10000</v>
      </c>
      <c r="Q51" s="10">
        <f t="shared" si="11"/>
        <v>10000</v>
      </c>
      <c r="R51" s="10">
        <f t="shared" si="11"/>
        <v>10000</v>
      </c>
      <c r="S51" s="10">
        <f t="shared" si="11"/>
        <v>10000</v>
      </c>
      <c r="T51" s="10">
        <f t="shared" si="11"/>
        <v>10000</v>
      </c>
      <c r="U51" s="10">
        <f t="shared" si="11"/>
        <v>10000</v>
      </c>
      <c r="V51" s="10">
        <f t="shared" si="11"/>
        <v>10000</v>
      </c>
      <c r="W51" s="10">
        <f t="shared" si="11"/>
        <v>10000</v>
      </c>
      <c r="X51" s="10">
        <f t="shared" si="11"/>
        <v>10000</v>
      </c>
      <c r="Y51" s="10">
        <f t="shared" si="11"/>
        <v>10000</v>
      </c>
      <c r="Z51" s="10">
        <f t="shared" si="11"/>
        <v>10000</v>
      </c>
      <c r="AA51" s="10">
        <f t="shared" si="11"/>
        <v>10000</v>
      </c>
      <c r="AB51" s="10">
        <f t="shared" si="11"/>
        <v>10000</v>
      </c>
    </row>
    <row r="52" spans="2:28" x14ac:dyDescent="0.25">
      <c r="B52" s="43" t="s">
        <v>64</v>
      </c>
      <c r="C52" s="43" t="s">
        <v>65</v>
      </c>
      <c r="D52" s="43" t="s">
        <v>66</v>
      </c>
      <c r="E52" s="58" t="s">
        <v>67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</row>
    <row r="53" spans="2:28" x14ac:dyDescent="0.25">
      <c r="B53" s="62">
        <v>32</v>
      </c>
      <c r="C53" s="10">
        <v>6</v>
      </c>
      <c r="D53" s="10">
        <v>3.41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f>(($B53*$D53)*$C53)*0.18</f>
        <v>117.8496</v>
      </c>
      <c r="M53" s="41">
        <f t="shared" ref="M53:X53" si="12">(($B53*$D53)*$C53)*0.18</f>
        <v>117.8496</v>
      </c>
      <c r="N53" s="41">
        <f t="shared" si="12"/>
        <v>117.8496</v>
      </c>
      <c r="O53" s="41">
        <f>(($B53*$D53)*$C53)*0.18</f>
        <v>117.8496</v>
      </c>
      <c r="P53" s="41">
        <f t="shared" si="12"/>
        <v>117.8496</v>
      </c>
      <c r="Q53" s="41">
        <f t="shared" si="12"/>
        <v>117.8496</v>
      </c>
      <c r="R53" s="41">
        <f t="shared" si="12"/>
        <v>117.8496</v>
      </c>
      <c r="S53" s="41">
        <f t="shared" si="12"/>
        <v>117.8496</v>
      </c>
      <c r="T53" s="41">
        <f t="shared" si="12"/>
        <v>117.8496</v>
      </c>
      <c r="U53" s="41">
        <f t="shared" si="12"/>
        <v>117.8496</v>
      </c>
      <c r="V53" s="41">
        <f t="shared" si="12"/>
        <v>117.8496</v>
      </c>
      <c r="W53" s="41">
        <f t="shared" si="12"/>
        <v>117.8496</v>
      </c>
      <c r="X53" s="41">
        <f t="shared" si="12"/>
        <v>117.8496</v>
      </c>
      <c r="Y53" s="41">
        <v>0</v>
      </c>
      <c r="Z53" s="41">
        <v>0</v>
      </c>
      <c r="AA53" s="41">
        <v>0</v>
      </c>
      <c r="AB53" s="41">
        <v>0</v>
      </c>
    </row>
    <row r="54" spans="2:28" x14ac:dyDescent="0.25">
      <c r="E54" s="58" t="s">
        <v>68</v>
      </c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</row>
    <row r="55" spans="2:28" x14ac:dyDescent="0.25">
      <c r="E55" s="42">
        <f>SUM(E39,E40,E41,E42,E44,E46,E48,E51,E53)/12000</f>
        <v>1.1083280953384145</v>
      </c>
      <c r="F55" s="42">
        <f t="shared" ref="F55:K55" si="13">SUM(F39:F42,F44,F48,F51)/12000</f>
        <v>1.0853173550072415</v>
      </c>
      <c r="G55" s="42">
        <f t="shared" si="13"/>
        <v>1.0631887330998413</v>
      </c>
      <c r="H55" s="42">
        <f t="shared" si="13"/>
        <v>1.0431673940936754</v>
      </c>
      <c r="I55" s="42">
        <f t="shared" si="13"/>
        <v>1.0258011572224508</v>
      </c>
      <c r="J55" s="42">
        <f t="shared" si="13"/>
        <v>1.0775858584780578</v>
      </c>
      <c r="K55" s="42">
        <f t="shared" si="13"/>
        <v>1.1514852631974675</v>
      </c>
      <c r="L55" s="42">
        <f t="shared" ref="L55:X55" si="14">SUM(L39:L42,L44,L46,L48,L51,L53)/12000</f>
        <v>1.2486017577380089</v>
      </c>
      <c r="M55" s="42">
        <f t="shared" si="14"/>
        <v>1.3263668345946709</v>
      </c>
      <c r="N55" s="42">
        <f t="shared" si="14"/>
        <v>1.3824243208122571</v>
      </c>
      <c r="O55" s="42">
        <f t="shared" si="14"/>
        <v>1.4139566201834748</v>
      </c>
      <c r="P55" s="42">
        <f t="shared" si="14"/>
        <v>1.3981294048930994</v>
      </c>
      <c r="Q55" s="42">
        <f t="shared" si="14"/>
        <v>1.3744804888589757</v>
      </c>
      <c r="R55" s="42">
        <f t="shared" si="14"/>
        <v>1.3497048356487038</v>
      </c>
      <c r="S55" s="42">
        <f t="shared" si="14"/>
        <v>1.330590866163518</v>
      </c>
      <c r="T55" s="42">
        <f t="shared" si="14"/>
        <v>1.3175343605745355</v>
      </c>
      <c r="U55" s="42">
        <f t="shared" si="14"/>
        <v>1.2961895820442737</v>
      </c>
      <c r="V55" s="42">
        <f t="shared" si="14"/>
        <v>1.2772666195501878</v>
      </c>
      <c r="W55" s="42">
        <f t="shared" si="14"/>
        <v>1.2548064364973881</v>
      </c>
      <c r="X55" s="42">
        <f t="shared" si="14"/>
        <v>1.234675489790978</v>
      </c>
      <c r="Y55" s="42">
        <f>SUM(Y39:Y42,Y44,Y48,Y51)/12000</f>
        <v>1.2043781112408916</v>
      </c>
      <c r="Z55" s="42">
        <f>SUM(Z39:Z42,Z44,Z48,Z51)/12000</f>
        <v>1.1817942497895708</v>
      </c>
      <c r="AA55" s="42">
        <f>SUM(AA39:AA42,AA44,AA48,AA51)/12000</f>
        <v>1.1549145754996049</v>
      </c>
      <c r="AB55" s="42">
        <f>SUM(AB39:AB42,AB44,AB48,AB51)/12000</f>
        <v>1.1259276183084046</v>
      </c>
    </row>
    <row r="56" spans="2:28" ht="15.75" thickBot="1" x14ac:dyDescent="0.3"/>
    <row r="57" spans="2:28" ht="15.75" thickBot="1" x14ac:dyDescent="0.3">
      <c r="W57" s="63" t="s">
        <v>85</v>
      </c>
      <c r="X57" s="64"/>
      <c r="Y57" s="64"/>
      <c r="Z57" s="64"/>
      <c r="AA57" s="65">
        <f>SUM(E55:AB55)</f>
        <v>29.426616028625695</v>
      </c>
    </row>
  </sheetData>
  <mergeCells count="26">
    <mergeCell ref="B3:D3"/>
    <mergeCell ref="E3:AB3"/>
    <mergeCell ref="C10:H10"/>
    <mergeCell ref="M10:N10"/>
    <mergeCell ref="O10:P10"/>
    <mergeCell ref="Q10:U10"/>
    <mergeCell ref="B37:D37"/>
    <mergeCell ref="E37:AB37"/>
    <mergeCell ref="M11:N11"/>
    <mergeCell ref="O11:P11"/>
    <mergeCell ref="Q11:U11"/>
    <mergeCell ref="B19:D19"/>
    <mergeCell ref="E19:AB19"/>
    <mergeCell ref="B27:D27"/>
    <mergeCell ref="E27:AB27"/>
    <mergeCell ref="B31:AB31"/>
    <mergeCell ref="B32:D32"/>
    <mergeCell ref="B33:D33"/>
    <mergeCell ref="B34:D34"/>
    <mergeCell ref="B35:D35"/>
    <mergeCell ref="E54:AB54"/>
    <mergeCell ref="W57:Z57"/>
    <mergeCell ref="E43:AB43"/>
    <mergeCell ref="E47:AB47"/>
    <mergeCell ref="E50:AB50"/>
    <mergeCell ref="E52:AB5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8"/>
  <sheetViews>
    <sheetView zoomScale="55" zoomScaleNormal="55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2" spans="2:28" x14ac:dyDescent="0.25">
      <c r="B2" s="17" t="s">
        <v>39</v>
      </c>
      <c r="C2" s="18"/>
      <c r="D2" s="19"/>
      <c r="E2" s="17" t="s">
        <v>40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2:28" x14ac:dyDescent="0.25">
      <c r="B3" s="20" t="s">
        <v>28</v>
      </c>
      <c r="C3" s="21" t="s">
        <v>41</v>
      </c>
      <c r="D3" s="22" t="s">
        <v>42</v>
      </c>
      <c r="E3" s="23">
        <v>4.1666666666666664E-2</v>
      </c>
      <c r="F3" s="24">
        <v>8.3333333333333301E-2</v>
      </c>
      <c r="G3" s="24">
        <v>0.125</v>
      </c>
      <c r="H3" s="24">
        <v>0.16666666666666699</v>
      </c>
      <c r="I3" s="24">
        <v>0.20833333333333301</v>
      </c>
      <c r="J3" s="24">
        <v>0.25</v>
      </c>
      <c r="K3" s="24">
        <v>0.29166666666666702</v>
      </c>
      <c r="L3" s="24">
        <v>0.33333333333333298</v>
      </c>
      <c r="M3" s="24">
        <v>0.375</v>
      </c>
      <c r="N3" s="24">
        <v>0.41666666666666702</v>
      </c>
      <c r="O3" s="24">
        <v>0.45833333333333298</v>
      </c>
      <c r="P3" s="24">
        <v>0.5</v>
      </c>
      <c r="Q3" s="24">
        <v>0.54166666666666696</v>
      </c>
      <c r="R3" s="24">
        <v>0.58333333333333304</v>
      </c>
      <c r="S3" s="24">
        <v>0.625</v>
      </c>
      <c r="T3" s="24">
        <v>0.66666666666666696</v>
      </c>
      <c r="U3" s="24">
        <v>0.70833333333333304</v>
      </c>
      <c r="V3" s="24">
        <v>0.75</v>
      </c>
      <c r="W3" s="24">
        <v>0.79166666666666696</v>
      </c>
      <c r="X3" s="24">
        <v>0.83333333333333304</v>
      </c>
      <c r="Y3" s="24">
        <v>0.875</v>
      </c>
      <c r="Z3" s="24">
        <v>0.91666666666666696</v>
      </c>
      <c r="AA3" s="24">
        <v>0.95833333333333304</v>
      </c>
      <c r="AB3" s="25">
        <v>1</v>
      </c>
    </row>
    <row r="4" spans="2:28" x14ac:dyDescent="0.25">
      <c r="B4" s="10">
        <v>1</v>
      </c>
      <c r="C4" s="10">
        <f>((1.1*2.78)*10.76)</f>
        <v>32.90408</v>
      </c>
      <c r="D4" s="12" t="s">
        <v>33</v>
      </c>
      <c r="E4" s="10">
        <v>20</v>
      </c>
      <c r="F4" s="10">
        <v>17</v>
      </c>
      <c r="G4" s="10">
        <v>15</v>
      </c>
      <c r="H4" s="10">
        <v>13</v>
      </c>
      <c r="I4" s="10">
        <v>11</v>
      </c>
      <c r="J4" s="10">
        <v>10</v>
      </c>
      <c r="K4" s="10">
        <v>8</v>
      </c>
      <c r="L4" s="10">
        <v>8</v>
      </c>
      <c r="M4" s="10">
        <v>10</v>
      </c>
      <c r="N4" s="10">
        <v>13</v>
      </c>
      <c r="O4" s="10">
        <v>17</v>
      </c>
      <c r="P4" s="10">
        <v>22</v>
      </c>
      <c r="Q4" s="10">
        <v>26</v>
      </c>
      <c r="R4" s="10">
        <v>29</v>
      </c>
      <c r="S4" s="10">
        <v>31</v>
      </c>
      <c r="T4" s="10">
        <v>32</v>
      </c>
      <c r="U4" s="10">
        <v>32</v>
      </c>
      <c r="V4" s="10">
        <v>32</v>
      </c>
      <c r="W4" s="10">
        <v>31</v>
      </c>
      <c r="X4" s="10">
        <v>30</v>
      </c>
      <c r="Y4" s="10">
        <v>28</v>
      </c>
      <c r="Z4" s="10">
        <v>26</v>
      </c>
      <c r="AA4" s="10">
        <v>24</v>
      </c>
      <c r="AB4" s="10">
        <v>22</v>
      </c>
    </row>
    <row r="5" spans="2:28" x14ac:dyDescent="0.25">
      <c r="B5" s="10">
        <v>2</v>
      </c>
      <c r="C5" s="10">
        <f>((3.02*2.78)*10.76)</f>
        <v>90.336655999999991</v>
      </c>
      <c r="D5" s="12" t="s">
        <v>29</v>
      </c>
      <c r="E5" s="10">
        <v>17</v>
      </c>
      <c r="F5" s="10">
        <v>15</v>
      </c>
      <c r="G5" s="10">
        <v>13</v>
      </c>
      <c r="H5" s="10">
        <v>11</v>
      </c>
      <c r="I5" s="10">
        <v>10</v>
      </c>
      <c r="J5" s="10">
        <v>8</v>
      </c>
      <c r="K5" s="10">
        <v>7</v>
      </c>
      <c r="L5" s="10">
        <v>8</v>
      </c>
      <c r="M5" s="10">
        <v>10</v>
      </c>
      <c r="N5" s="10">
        <v>14</v>
      </c>
      <c r="O5" s="10">
        <v>17</v>
      </c>
      <c r="P5" s="10">
        <v>20</v>
      </c>
      <c r="Q5" s="10">
        <v>22</v>
      </c>
      <c r="R5" s="10">
        <v>23</v>
      </c>
      <c r="S5" s="10">
        <v>23</v>
      </c>
      <c r="T5" s="10">
        <v>24</v>
      </c>
      <c r="U5" s="10">
        <v>24</v>
      </c>
      <c r="V5" s="10">
        <v>25</v>
      </c>
      <c r="W5" s="10">
        <v>25</v>
      </c>
      <c r="X5" s="10">
        <v>24</v>
      </c>
      <c r="Y5" s="10">
        <v>23</v>
      </c>
      <c r="Z5" s="10">
        <v>22</v>
      </c>
      <c r="AA5" s="10">
        <v>20</v>
      </c>
      <c r="AB5" s="10">
        <v>18</v>
      </c>
    </row>
    <row r="6" spans="2:28" x14ac:dyDescent="0.25">
      <c r="B6" s="10">
        <v>3</v>
      </c>
      <c r="C6" s="10">
        <f>((3.3*2.78)*10.76)</f>
        <v>98.712239999999994</v>
      </c>
      <c r="D6" s="12" t="s">
        <v>30</v>
      </c>
      <c r="E6" s="10">
        <v>25</v>
      </c>
      <c r="F6" s="10">
        <v>22</v>
      </c>
      <c r="G6" s="10">
        <v>19</v>
      </c>
      <c r="H6" s="10">
        <v>17</v>
      </c>
      <c r="I6" s="10">
        <v>14</v>
      </c>
      <c r="J6" s="10">
        <v>12</v>
      </c>
      <c r="K6" s="10">
        <v>10</v>
      </c>
      <c r="L6" s="10">
        <v>9</v>
      </c>
      <c r="M6" s="10">
        <v>8</v>
      </c>
      <c r="N6" s="10">
        <v>7</v>
      </c>
      <c r="O6" s="10">
        <v>7</v>
      </c>
      <c r="P6" s="10">
        <v>8</v>
      </c>
      <c r="Q6" s="10">
        <v>9</v>
      </c>
      <c r="R6" s="10">
        <v>10</v>
      </c>
      <c r="S6" s="10">
        <v>12</v>
      </c>
      <c r="T6" s="10">
        <v>14</v>
      </c>
      <c r="U6" s="10">
        <v>18</v>
      </c>
      <c r="V6" s="10">
        <v>22</v>
      </c>
      <c r="W6" s="10">
        <v>27</v>
      </c>
      <c r="X6" s="10">
        <v>31</v>
      </c>
      <c r="Y6" s="10">
        <v>32</v>
      </c>
      <c r="Z6" s="10">
        <v>32</v>
      </c>
      <c r="AA6" s="10">
        <v>30</v>
      </c>
      <c r="AB6" s="10">
        <v>27</v>
      </c>
    </row>
    <row r="7" spans="2:28" x14ac:dyDescent="0.25">
      <c r="B7" s="10">
        <v>4</v>
      </c>
      <c r="C7" s="10">
        <f>((4.05*2.78)*10.76)</f>
        <v>121.14683999999998</v>
      </c>
      <c r="D7" s="12" t="s">
        <v>86</v>
      </c>
      <c r="E7" s="10">
        <v>28</v>
      </c>
      <c r="F7" s="10">
        <v>25</v>
      </c>
      <c r="G7" s="10">
        <v>22</v>
      </c>
      <c r="H7" s="10">
        <v>19</v>
      </c>
      <c r="I7" s="10">
        <v>16</v>
      </c>
      <c r="J7" s="10">
        <v>14</v>
      </c>
      <c r="K7" s="10">
        <v>12</v>
      </c>
      <c r="L7" s="10">
        <v>10</v>
      </c>
      <c r="M7" s="10">
        <v>9</v>
      </c>
      <c r="N7" s="10">
        <v>8</v>
      </c>
      <c r="O7" s="10">
        <v>8</v>
      </c>
      <c r="P7" s="10">
        <v>8</v>
      </c>
      <c r="Q7" s="10">
        <v>10</v>
      </c>
      <c r="R7" s="10">
        <v>12</v>
      </c>
      <c r="S7" s="10">
        <v>16</v>
      </c>
      <c r="T7" s="10">
        <v>21</v>
      </c>
      <c r="U7" s="10">
        <v>27</v>
      </c>
      <c r="V7" s="10">
        <v>32</v>
      </c>
      <c r="W7" s="10">
        <v>36</v>
      </c>
      <c r="X7" s="10">
        <v>38</v>
      </c>
      <c r="Y7" s="10">
        <v>38</v>
      </c>
      <c r="Z7" s="10">
        <v>37</v>
      </c>
      <c r="AA7" s="10">
        <v>34</v>
      </c>
      <c r="AB7" s="10">
        <v>31</v>
      </c>
    </row>
    <row r="11" spans="2:28" x14ac:dyDescent="0.25">
      <c r="B11" s="26" t="s">
        <v>43</v>
      </c>
      <c r="C11" s="26"/>
      <c r="D11" s="26"/>
      <c r="E11" s="26"/>
      <c r="F11" s="26"/>
      <c r="G11" s="26"/>
      <c r="J11" s="27" t="s">
        <v>47</v>
      </c>
      <c r="K11" s="27" t="s">
        <v>41</v>
      </c>
      <c r="L11" s="28" t="s">
        <v>71</v>
      </c>
      <c r="M11" s="28"/>
      <c r="N11" s="28" t="s">
        <v>72</v>
      </c>
      <c r="O11" s="28"/>
      <c r="P11" s="29" t="s">
        <v>70</v>
      </c>
      <c r="Q11" s="30"/>
      <c r="R11" s="30"/>
      <c r="S11" s="30"/>
      <c r="T11" s="31"/>
    </row>
    <row r="12" spans="2:28" x14ac:dyDescent="0.25">
      <c r="B12" s="32" t="s">
        <v>28</v>
      </c>
      <c r="C12" s="32" t="s">
        <v>44</v>
      </c>
      <c r="D12" s="6" t="s">
        <v>45</v>
      </c>
      <c r="E12" s="7" t="s">
        <v>3</v>
      </c>
      <c r="F12" s="7" t="s">
        <v>46</v>
      </c>
      <c r="G12" s="7" t="s">
        <v>47</v>
      </c>
      <c r="J12" s="33">
        <f>+'DATOS '!J15</f>
        <v>0.40322580645161293</v>
      </c>
      <c r="K12" s="33">
        <f>(3.3*4.05*10.76)</f>
        <v>143.80739999999997</v>
      </c>
      <c r="L12" s="34">
        <v>71.599999999999994</v>
      </c>
      <c r="M12" s="35"/>
      <c r="N12" s="36">
        <f>(27*9/5)+32</f>
        <v>80.599999999999994</v>
      </c>
      <c r="O12" s="37"/>
      <c r="P12" s="38">
        <f>((J12*K12)*(N12-L12))</f>
        <v>521.88169354838703</v>
      </c>
      <c r="Q12" s="39"/>
      <c r="R12" s="39"/>
      <c r="S12" s="39"/>
      <c r="T12" s="40"/>
    </row>
    <row r="13" spans="2:28" x14ac:dyDescent="0.25">
      <c r="B13" s="10">
        <v>1</v>
      </c>
      <c r="C13" s="10">
        <f>+'DATOS '!S6</f>
        <v>-1.25</v>
      </c>
      <c r="D13" s="10">
        <f>(34*9/5)+32</f>
        <v>93.2</v>
      </c>
      <c r="E13" s="10">
        <f>+FEBRERO!F12</f>
        <v>71.599999999999994</v>
      </c>
      <c r="F13" s="10">
        <v>0.83</v>
      </c>
      <c r="G13" s="10">
        <f>+'DATOS '!M11</f>
        <v>0.38759689922480617</v>
      </c>
    </row>
    <row r="14" spans="2:28" x14ac:dyDescent="0.25">
      <c r="B14" s="10">
        <v>2</v>
      </c>
      <c r="C14" s="10">
        <f>+'DATOS '!S7</f>
        <v>-1.375</v>
      </c>
      <c r="D14" s="10">
        <f t="shared" ref="D14:D16" si="0">(34*9/5)+32</f>
        <v>93.2</v>
      </c>
      <c r="E14" s="10">
        <f>+FEBRERO!F13</f>
        <v>71.599999999999994</v>
      </c>
      <c r="F14" s="10">
        <v>0.83</v>
      </c>
      <c r="G14" s="10">
        <f>+'DATOS '!M11</f>
        <v>0.38759689922480617</v>
      </c>
    </row>
    <row r="15" spans="2:28" x14ac:dyDescent="0.25">
      <c r="B15" s="10">
        <v>3</v>
      </c>
      <c r="C15" s="10">
        <f>+'DATOS '!S8</f>
        <v>-1.375</v>
      </c>
      <c r="D15" s="10">
        <f t="shared" si="0"/>
        <v>93.2</v>
      </c>
      <c r="E15" s="10">
        <f>+FEBRERO!F14</f>
        <v>71.599999999999994</v>
      </c>
      <c r="F15" s="10">
        <v>0.83</v>
      </c>
      <c r="G15" s="10">
        <f>+'DATOS '!M6</f>
        <v>0.30864197530864196</v>
      </c>
    </row>
    <row r="16" spans="2:28" x14ac:dyDescent="0.25">
      <c r="B16" s="10">
        <v>4</v>
      </c>
      <c r="C16" s="10">
        <f>+'DATOS '!S9</f>
        <v>-1.25</v>
      </c>
      <c r="D16" s="10">
        <f t="shared" si="0"/>
        <v>93.2</v>
      </c>
      <c r="E16" s="10">
        <f>+FEBRERO!F15</f>
        <v>71.599999999999994</v>
      </c>
      <c r="F16" s="10">
        <v>0.83</v>
      </c>
      <c r="G16" s="10">
        <f>+'DATOS '!M6</f>
        <v>0.30864197530864196</v>
      </c>
    </row>
    <row r="19" spans="2:28" x14ac:dyDescent="0.25">
      <c r="B19" s="17" t="s">
        <v>39</v>
      </c>
      <c r="C19" s="18"/>
      <c r="D19" s="19"/>
      <c r="E19" s="17" t="s">
        <v>48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9"/>
    </row>
    <row r="20" spans="2:28" x14ac:dyDescent="0.25">
      <c r="B20" s="20" t="s">
        <v>28</v>
      </c>
      <c r="C20" s="21" t="s">
        <v>41</v>
      </c>
      <c r="D20" s="22" t="s">
        <v>42</v>
      </c>
      <c r="E20" s="23">
        <v>4.1666666666666664E-2</v>
      </c>
      <c r="F20" s="24">
        <v>8.3333333333333301E-2</v>
      </c>
      <c r="G20" s="24">
        <v>0.125</v>
      </c>
      <c r="H20" s="24">
        <v>0.16666666666666699</v>
      </c>
      <c r="I20" s="24">
        <v>0.20833333333333301</v>
      </c>
      <c r="J20" s="24">
        <v>0.25</v>
      </c>
      <c r="K20" s="24">
        <v>0.29166666666666702</v>
      </c>
      <c r="L20" s="24">
        <v>0.33333333333333298</v>
      </c>
      <c r="M20" s="24">
        <v>0.375</v>
      </c>
      <c r="N20" s="24">
        <v>0.41666666666666702</v>
      </c>
      <c r="O20" s="24">
        <v>0.45833333333333298</v>
      </c>
      <c r="P20" s="24">
        <v>0.5</v>
      </c>
      <c r="Q20" s="24">
        <v>0.54166666666666696</v>
      </c>
      <c r="R20" s="24">
        <v>0.58333333333333304</v>
      </c>
      <c r="S20" s="24">
        <v>0.625</v>
      </c>
      <c r="T20" s="24">
        <v>0.66666666666666696</v>
      </c>
      <c r="U20" s="24">
        <v>0.70833333333333304</v>
      </c>
      <c r="V20" s="24">
        <v>0.75</v>
      </c>
      <c r="W20" s="24">
        <v>0.79166666666666696</v>
      </c>
      <c r="X20" s="24">
        <v>0.83333333333333304</v>
      </c>
      <c r="Y20" s="24">
        <v>0.875</v>
      </c>
      <c r="Z20" s="24">
        <v>0.91666666666666696</v>
      </c>
      <c r="AA20" s="24">
        <v>0.95833333333333304</v>
      </c>
      <c r="AB20" s="25">
        <v>1</v>
      </c>
    </row>
    <row r="21" spans="2:28" x14ac:dyDescent="0.25">
      <c r="B21" s="10">
        <v>1</v>
      </c>
      <c r="C21" s="41">
        <f>((1.1*2.78)*10.76)</f>
        <v>32.90408</v>
      </c>
      <c r="D21" s="12" t="s">
        <v>33</v>
      </c>
      <c r="E21" s="41">
        <f>((E4+$C13)*$F13+(78-$E13)+($D13-85))</f>
        <v>30.162500000000009</v>
      </c>
      <c r="F21" s="41">
        <f>((F4+$C13)*$F13+(78-$E13)+($D13-85))</f>
        <v>27.672500000000007</v>
      </c>
      <c r="G21" s="41">
        <f t="shared" ref="G21:AB21" si="1">((G4+$C13)*$F13+(78-$E13)+($D13-85))</f>
        <v>26.01250000000001</v>
      </c>
      <c r="H21" s="41">
        <f t="shared" si="1"/>
        <v>24.352500000000006</v>
      </c>
      <c r="I21" s="41">
        <f t="shared" si="1"/>
        <v>22.69250000000001</v>
      </c>
      <c r="J21" s="41">
        <f>((J4+$C13)*$F13+(78-$E13)+($D13-85))</f>
        <v>21.862500000000008</v>
      </c>
      <c r="K21" s="41">
        <f t="shared" si="1"/>
        <v>20.202500000000008</v>
      </c>
      <c r="L21" s="41">
        <f t="shared" si="1"/>
        <v>20.202500000000008</v>
      </c>
      <c r="M21" s="41">
        <f>((M4+$C13)*$F13+(78-$E13)+($D13-85))</f>
        <v>21.862500000000008</v>
      </c>
      <c r="N21" s="41">
        <f t="shared" si="1"/>
        <v>24.352500000000006</v>
      </c>
      <c r="O21" s="41">
        <f t="shared" si="1"/>
        <v>27.672500000000007</v>
      </c>
      <c r="P21" s="41">
        <f t="shared" si="1"/>
        <v>31.822500000000009</v>
      </c>
      <c r="Q21" s="41">
        <f t="shared" si="1"/>
        <v>35.142500000000013</v>
      </c>
      <c r="R21" s="41">
        <f t="shared" si="1"/>
        <v>37.632500000000007</v>
      </c>
      <c r="S21" s="41">
        <f t="shared" si="1"/>
        <v>39.292500000000004</v>
      </c>
      <c r="T21" s="41">
        <f t="shared" si="1"/>
        <v>40.122500000000002</v>
      </c>
      <c r="U21" s="41">
        <f t="shared" si="1"/>
        <v>40.122500000000002</v>
      </c>
      <c r="V21" s="41">
        <f t="shared" si="1"/>
        <v>40.122500000000002</v>
      </c>
      <c r="W21" s="41">
        <f t="shared" si="1"/>
        <v>39.292500000000004</v>
      </c>
      <c r="X21" s="41">
        <f t="shared" si="1"/>
        <v>38.462500000000006</v>
      </c>
      <c r="Y21" s="41">
        <f t="shared" si="1"/>
        <v>36.802500000000009</v>
      </c>
      <c r="Z21" s="41">
        <f t="shared" si="1"/>
        <v>35.142500000000013</v>
      </c>
      <c r="AA21" s="41">
        <f t="shared" si="1"/>
        <v>33.482500000000009</v>
      </c>
      <c r="AB21" s="41">
        <f t="shared" si="1"/>
        <v>31.822500000000009</v>
      </c>
    </row>
    <row r="22" spans="2:28" x14ac:dyDescent="0.25">
      <c r="B22" s="10">
        <v>2</v>
      </c>
      <c r="C22" s="41">
        <f>((3.02*2.78)*10.76)</f>
        <v>90.336655999999991</v>
      </c>
      <c r="D22" s="12" t="s">
        <v>29</v>
      </c>
      <c r="E22" s="41">
        <f>((E5+$C14)*$F14+(78-$E14)+($D14-85))</f>
        <v>27.568750000000009</v>
      </c>
      <c r="F22" s="41">
        <f t="shared" ref="F22:AB22" si="2">((F5+$C14)*$F14+(78-$E14)+($D14-85))</f>
        <v>25.908750000000008</v>
      </c>
      <c r="G22" s="41">
        <f t="shared" si="2"/>
        <v>24.248750000000008</v>
      </c>
      <c r="H22" s="41">
        <f t="shared" si="2"/>
        <v>22.588750000000008</v>
      </c>
      <c r="I22" s="41">
        <f t="shared" si="2"/>
        <v>21.758750000000006</v>
      </c>
      <c r="J22" s="41">
        <f t="shared" si="2"/>
        <v>20.09875000000001</v>
      </c>
      <c r="K22" s="41">
        <f t="shared" si="2"/>
        <v>19.268750000000008</v>
      </c>
      <c r="L22" s="41">
        <f t="shared" si="2"/>
        <v>20.09875000000001</v>
      </c>
      <c r="M22" s="41">
        <f t="shared" si="2"/>
        <v>21.758750000000006</v>
      </c>
      <c r="N22" s="41">
        <f t="shared" si="2"/>
        <v>25.078750000000007</v>
      </c>
      <c r="O22" s="41">
        <f t="shared" si="2"/>
        <v>27.568750000000009</v>
      </c>
      <c r="P22" s="41">
        <f t="shared" si="2"/>
        <v>30.058750000000007</v>
      </c>
      <c r="Q22" s="41">
        <f t="shared" si="2"/>
        <v>31.718750000000007</v>
      </c>
      <c r="R22" s="41">
        <f t="shared" si="2"/>
        <v>32.548750000000013</v>
      </c>
      <c r="S22" s="41">
        <f t="shared" si="2"/>
        <v>32.548750000000013</v>
      </c>
      <c r="T22" s="41">
        <f t="shared" si="2"/>
        <v>33.378750000000011</v>
      </c>
      <c r="U22" s="41">
        <f t="shared" si="2"/>
        <v>33.378750000000011</v>
      </c>
      <c r="V22" s="41">
        <f t="shared" si="2"/>
        <v>34.208750000000009</v>
      </c>
      <c r="W22" s="41">
        <f t="shared" si="2"/>
        <v>34.208750000000009</v>
      </c>
      <c r="X22" s="41">
        <f t="shared" si="2"/>
        <v>33.378750000000011</v>
      </c>
      <c r="Y22" s="41">
        <f t="shared" si="2"/>
        <v>32.548750000000013</v>
      </c>
      <c r="Z22" s="41">
        <f t="shared" si="2"/>
        <v>31.718750000000007</v>
      </c>
      <c r="AA22" s="41">
        <f t="shared" si="2"/>
        <v>30.058750000000007</v>
      </c>
      <c r="AB22" s="41">
        <f t="shared" si="2"/>
        <v>28.398750000000007</v>
      </c>
    </row>
    <row r="23" spans="2:28" x14ac:dyDescent="0.25">
      <c r="B23" s="10">
        <v>3</v>
      </c>
      <c r="C23" s="41">
        <f>((3.3*2.78)*10.76)</f>
        <v>98.712239999999994</v>
      </c>
      <c r="D23" s="12" t="s">
        <v>30</v>
      </c>
      <c r="E23" s="41">
        <f>((E6+$C15)*$F15+(78-$E15)+($D15-85))</f>
        <v>34.208750000000009</v>
      </c>
      <c r="F23" s="41">
        <f t="shared" ref="F23:AB23" si="3">((F6+$C15)*$F15+(78-$E15)+($D15-85))</f>
        <v>31.718750000000007</v>
      </c>
      <c r="G23" s="41">
        <f t="shared" si="3"/>
        <v>29.228750000000009</v>
      </c>
      <c r="H23" s="41">
        <f>((H6+$C15)*$F15+(78-$E15)+($D15-85))</f>
        <v>27.568750000000009</v>
      </c>
      <c r="I23" s="41">
        <f t="shared" si="3"/>
        <v>25.078750000000007</v>
      </c>
      <c r="J23" s="41">
        <f t="shared" si="3"/>
        <v>23.41875000000001</v>
      </c>
      <c r="K23" s="41">
        <f t="shared" si="3"/>
        <v>21.758750000000006</v>
      </c>
      <c r="L23" s="41">
        <f t="shared" si="3"/>
        <v>20.928750000000008</v>
      </c>
      <c r="M23" s="41">
        <f>((M6+$C15)*$F15+(78-$E15)+($D15-85))</f>
        <v>20.09875000000001</v>
      </c>
      <c r="N23" s="41">
        <f t="shared" si="3"/>
        <v>19.268750000000008</v>
      </c>
      <c r="O23" s="41">
        <f t="shared" si="3"/>
        <v>19.268750000000008</v>
      </c>
      <c r="P23" s="41">
        <f t="shared" si="3"/>
        <v>20.09875000000001</v>
      </c>
      <c r="Q23" s="41">
        <f t="shared" si="3"/>
        <v>20.928750000000008</v>
      </c>
      <c r="R23" s="41">
        <f t="shared" si="3"/>
        <v>21.758750000000006</v>
      </c>
      <c r="S23" s="41">
        <f t="shared" si="3"/>
        <v>23.41875000000001</v>
      </c>
      <c r="T23" s="41">
        <f t="shared" si="3"/>
        <v>25.078750000000007</v>
      </c>
      <c r="U23" s="41">
        <f t="shared" si="3"/>
        <v>28.398750000000007</v>
      </c>
      <c r="V23" s="41">
        <f t="shared" si="3"/>
        <v>31.718750000000007</v>
      </c>
      <c r="W23" s="41">
        <f t="shared" si="3"/>
        <v>35.868750000000006</v>
      </c>
      <c r="X23" s="41">
        <f t="shared" si="3"/>
        <v>39.188750000000006</v>
      </c>
      <c r="Y23" s="41">
        <f t="shared" si="3"/>
        <v>40.018750000000011</v>
      </c>
      <c r="Z23" s="41">
        <f t="shared" si="3"/>
        <v>40.018750000000011</v>
      </c>
      <c r="AA23" s="41">
        <f t="shared" si="3"/>
        <v>38.358750000000008</v>
      </c>
      <c r="AB23" s="41">
        <f t="shared" si="3"/>
        <v>35.868750000000006</v>
      </c>
    </row>
    <row r="24" spans="2:28" x14ac:dyDescent="0.25">
      <c r="B24" s="10">
        <v>4</v>
      </c>
      <c r="C24" s="41">
        <f>((4.05*2.78)*10.76)</f>
        <v>121.14683999999998</v>
      </c>
      <c r="D24" s="12" t="s">
        <v>86</v>
      </c>
      <c r="E24" s="41">
        <f>((E7+$C16)*$F16+(78-$E16)+($D16-85))</f>
        <v>36.802500000000009</v>
      </c>
      <c r="F24" s="41">
        <f t="shared" ref="F24:AB24" si="4">((F7+$C16)*$F16+(78-$E16)+($D16-85))</f>
        <v>34.312500000000007</v>
      </c>
      <c r="G24" s="41">
        <f t="shared" si="4"/>
        <v>31.822500000000009</v>
      </c>
      <c r="H24" s="41">
        <f t="shared" si="4"/>
        <v>29.33250000000001</v>
      </c>
      <c r="I24" s="41">
        <f t="shared" si="4"/>
        <v>26.842500000000008</v>
      </c>
      <c r="J24" s="41">
        <f t="shared" si="4"/>
        <v>25.182500000000008</v>
      </c>
      <c r="K24" s="41">
        <f t="shared" si="4"/>
        <v>23.522500000000008</v>
      </c>
      <c r="L24" s="41">
        <f t="shared" si="4"/>
        <v>21.862500000000008</v>
      </c>
      <c r="M24" s="41">
        <f>((M7+$C16)*$F16+(78-$E16)+($D16-85))</f>
        <v>21.03250000000001</v>
      </c>
      <c r="N24" s="41">
        <f t="shared" si="4"/>
        <v>20.202500000000008</v>
      </c>
      <c r="O24" s="41">
        <f t="shared" si="4"/>
        <v>20.202500000000008</v>
      </c>
      <c r="P24" s="41">
        <f t="shared" si="4"/>
        <v>20.202500000000008</v>
      </c>
      <c r="Q24" s="41">
        <f>((Q7+$C16)*$F16+(78-$E16)+($D16-85))</f>
        <v>21.862500000000008</v>
      </c>
      <c r="R24" s="41">
        <f>((R7+$C16)*$F16+(78-$E16)+($D16-85))</f>
        <v>23.522500000000008</v>
      </c>
      <c r="S24" s="41">
        <f t="shared" si="4"/>
        <v>26.842500000000008</v>
      </c>
      <c r="T24" s="41">
        <f t="shared" si="4"/>
        <v>30.992500000000007</v>
      </c>
      <c r="U24" s="41">
        <f t="shared" si="4"/>
        <v>35.972500000000011</v>
      </c>
      <c r="V24" s="41">
        <f t="shared" si="4"/>
        <v>40.122500000000002</v>
      </c>
      <c r="W24" s="41">
        <f t="shared" si="4"/>
        <v>43.44250000000001</v>
      </c>
      <c r="X24" s="41">
        <f t="shared" si="4"/>
        <v>45.102500000000006</v>
      </c>
      <c r="Y24" s="41">
        <f t="shared" si="4"/>
        <v>45.102500000000006</v>
      </c>
      <c r="Z24" s="41">
        <f t="shared" si="4"/>
        <v>44.272500000000008</v>
      </c>
      <c r="AA24" s="41">
        <f t="shared" si="4"/>
        <v>41.782500000000006</v>
      </c>
      <c r="AB24" s="41">
        <f t="shared" si="4"/>
        <v>39.292500000000004</v>
      </c>
    </row>
    <row r="27" spans="2:28" x14ac:dyDescent="0.25">
      <c r="B27" s="17" t="s">
        <v>49</v>
      </c>
      <c r="C27" s="18"/>
      <c r="D27" s="19"/>
      <c r="E27" s="17" t="s">
        <v>50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</row>
    <row r="28" spans="2:28" x14ac:dyDescent="0.25">
      <c r="B28" s="43" t="s">
        <v>51</v>
      </c>
      <c r="C28" s="43" t="s">
        <v>41</v>
      </c>
      <c r="D28" s="43" t="s">
        <v>42</v>
      </c>
      <c r="E28" s="23">
        <v>4.1666666666666664E-2</v>
      </c>
      <c r="F28" s="24">
        <v>8.3333333333333301E-2</v>
      </c>
      <c r="G28" s="24">
        <v>0.125</v>
      </c>
      <c r="H28" s="24">
        <v>0.16666666666666699</v>
      </c>
      <c r="I28" s="24">
        <v>0.20833333333333301</v>
      </c>
      <c r="J28" s="24">
        <v>0.25</v>
      </c>
      <c r="K28" s="24">
        <v>0.29166666666666702</v>
      </c>
      <c r="L28" s="24">
        <v>0.33333333333333298</v>
      </c>
      <c r="M28" s="24">
        <v>0.375</v>
      </c>
      <c r="N28" s="24">
        <v>0.41666666666666702</v>
      </c>
      <c r="O28" s="24">
        <v>0.45833333333333298</v>
      </c>
      <c r="P28" s="24">
        <v>0.5</v>
      </c>
      <c r="Q28" s="24">
        <v>0.54166666666666696</v>
      </c>
      <c r="R28" s="24">
        <v>0.58333333333333304</v>
      </c>
      <c r="S28" s="24">
        <v>0.625</v>
      </c>
      <c r="T28" s="24">
        <v>0.66666666666666696</v>
      </c>
      <c r="U28" s="24">
        <v>0.70833333333333304</v>
      </c>
      <c r="V28" s="24">
        <v>0.75</v>
      </c>
      <c r="W28" s="24">
        <v>0.79166666666666696</v>
      </c>
      <c r="X28" s="24">
        <v>0.83333333333333304</v>
      </c>
      <c r="Y28" s="24">
        <v>0.875</v>
      </c>
      <c r="Z28" s="24">
        <v>0.91666666666666696</v>
      </c>
      <c r="AA28" s="24">
        <v>0.95833333333333304</v>
      </c>
      <c r="AB28" s="25">
        <v>1</v>
      </c>
    </row>
    <row r="29" spans="2:28" x14ac:dyDescent="0.25">
      <c r="B29" s="10">
        <v>1</v>
      </c>
      <c r="C29" s="2">
        <f>((1.54*2.26)*10.76)</f>
        <v>37.449103999999998</v>
      </c>
      <c r="D29" s="10" t="s">
        <v>52</v>
      </c>
      <c r="E29" s="10">
        <v>1</v>
      </c>
      <c r="F29" s="10">
        <v>0</v>
      </c>
      <c r="G29" s="10">
        <v>-1</v>
      </c>
      <c r="H29" s="10">
        <v>-2</v>
      </c>
      <c r="I29" s="10">
        <v>-2</v>
      </c>
      <c r="J29" s="10">
        <v>-2</v>
      </c>
      <c r="K29" s="10">
        <v>-2</v>
      </c>
      <c r="L29" s="10">
        <v>0</v>
      </c>
      <c r="M29" s="10">
        <v>2</v>
      </c>
      <c r="N29" s="10">
        <v>4</v>
      </c>
      <c r="O29" s="10">
        <v>7</v>
      </c>
      <c r="P29" s="10">
        <v>9</v>
      </c>
      <c r="Q29" s="10">
        <v>12</v>
      </c>
      <c r="R29" s="10">
        <v>13</v>
      </c>
      <c r="S29" s="10">
        <v>14</v>
      </c>
      <c r="T29" s="10">
        <v>14</v>
      </c>
      <c r="U29" s="10">
        <v>13</v>
      </c>
      <c r="V29" s="10">
        <v>12</v>
      </c>
      <c r="W29" s="10">
        <v>10</v>
      </c>
      <c r="X29" s="10">
        <v>8</v>
      </c>
      <c r="Y29" s="10">
        <v>6</v>
      </c>
      <c r="Z29" s="10">
        <v>4</v>
      </c>
      <c r="AA29" s="10">
        <v>3</v>
      </c>
      <c r="AB29" s="10">
        <v>2</v>
      </c>
    </row>
    <row r="31" spans="2:28" x14ac:dyDescent="0.25">
      <c r="B31" s="44" t="s">
        <v>53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2:28" x14ac:dyDescent="0.25">
      <c r="B32" s="45" t="s">
        <v>54</v>
      </c>
      <c r="C32" s="45"/>
      <c r="D32" s="45"/>
      <c r="E32" s="10">
        <v>0.09</v>
      </c>
      <c r="F32" s="10">
        <v>0.08</v>
      </c>
      <c r="G32" s="10">
        <v>7.0000000000000007E-2</v>
      </c>
      <c r="H32" s="10">
        <v>0.06</v>
      </c>
      <c r="I32" s="10">
        <v>0.05</v>
      </c>
      <c r="J32" s="10">
        <v>0.14000000000000001</v>
      </c>
      <c r="K32" s="10">
        <v>0.26</v>
      </c>
      <c r="L32" s="10">
        <v>0.38</v>
      </c>
      <c r="M32" s="10">
        <v>0.48</v>
      </c>
      <c r="N32" s="10">
        <v>0.54</v>
      </c>
      <c r="O32" s="10">
        <v>0.56000000000000005</v>
      </c>
      <c r="P32" s="10">
        <v>0.51</v>
      </c>
      <c r="Q32" s="10">
        <v>0.45</v>
      </c>
      <c r="R32" s="10">
        <v>0.4</v>
      </c>
      <c r="S32" s="10">
        <v>0.36</v>
      </c>
      <c r="T32" s="10">
        <v>0.33</v>
      </c>
      <c r="U32" s="10">
        <v>0.28999999999999998</v>
      </c>
      <c r="V32" s="10">
        <v>0.25</v>
      </c>
      <c r="W32" s="10">
        <v>0.21</v>
      </c>
      <c r="X32" s="10">
        <v>0.18</v>
      </c>
      <c r="Y32" s="10">
        <v>0.16</v>
      </c>
      <c r="Z32" s="10">
        <v>0.14000000000000001</v>
      </c>
      <c r="AA32" s="10">
        <v>0.12</v>
      </c>
      <c r="AB32" s="10">
        <v>0.1</v>
      </c>
    </row>
    <row r="33" spans="2:28" x14ac:dyDescent="0.25">
      <c r="B33" s="46" t="s">
        <v>88</v>
      </c>
      <c r="C33" s="46"/>
      <c r="D33" s="46"/>
      <c r="E33" s="47">
        <f>+'DATOS '!S11</f>
        <v>188.5</v>
      </c>
    </row>
    <row r="34" spans="2:28" x14ac:dyDescent="0.25">
      <c r="B34" s="46" t="s">
        <v>55</v>
      </c>
      <c r="C34" s="46"/>
      <c r="D34" s="46"/>
      <c r="E34" s="47">
        <v>0.98</v>
      </c>
    </row>
    <row r="35" spans="2:28" x14ac:dyDescent="0.25">
      <c r="B35" s="48" t="s">
        <v>56</v>
      </c>
      <c r="C35" s="48"/>
      <c r="D35" s="48"/>
      <c r="E35" s="47">
        <v>0.75</v>
      </c>
    </row>
    <row r="37" spans="2:28" x14ac:dyDescent="0.25">
      <c r="B37" s="49" t="s">
        <v>39</v>
      </c>
      <c r="C37" s="50"/>
      <c r="D37" s="51"/>
      <c r="E37" s="29" t="s">
        <v>58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1"/>
    </row>
    <row r="38" spans="2:28" x14ac:dyDescent="0.25">
      <c r="B38" s="52" t="s">
        <v>28</v>
      </c>
      <c r="C38" s="53" t="s">
        <v>41</v>
      </c>
      <c r="D38" s="54" t="s">
        <v>42</v>
      </c>
      <c r="E38" s="55">
        <v>4.1666666666666664E-2</v>
      </c>
      <c r="F38" s="56">
        <v>8.3333333333333301E-2</v>
      </c>
      <c r="G38" s="56">
        <v>0.125</v>
      </c>
      <c r="H38" s="56">
        <v>0.16666666666666699</v>
      </c>
      <c r="I38" s="56">
        <v>0.20833333333333301</v>
      </c>
      <c r="J38" s="56">
        <v>0.25</v>
      </c>
      <c r="K38" s="56">
        <v>0.29166666666666702</v>
      </c>
      <c r="L38" s="56">
        <v>0.33333333333333298</v>
      </c>
      <c r="M38" s="56">
        <v>0.375</v>
      </c>
      <c r="N38" s="56">
        <v>0.41666666666666702</v>
      </c>
      <c r="O38" s="56">
        <v>0.45833333333333298</v>
      </c>
      <c r="P38" s="56">
        <v>0.5</v>
      </c>
      <c r="Q38" s="56">
        <v>0.54166666666666696</v>
      </c>
      <c r="R38" s="56">
        <v>0.58333333333333304</v>
      </c>
      <c r="S38" s="56">
        <v>0.625</v>
      </c>
      <c r="T38" s="56">
        <v>0.66666666666666696</v>
      </c>
      <c r="U38" s="56">
        <v>0.70833333333333304</v>
      </c>
      <c r="V38" s="56">
        <v>0.75</v>
      </c>
      <c r="W38" s="56">
        <v>0.79166666666666696</v>
      </c>
      <c r="X38" s="56">
        <v>0.83333333333333304</v>
      </c>
      <c r="Y38" s="56">
        <v>0.875</v>
      </c>
      <c r="Z38" s="56">
        <v>0.91666666666666696</v>
      </c>
      <c r="AA38" s="56">
        <v>0.95833333333333304</v>
      </c>
      <c r="AB38" s="57">
        <v>1</v>
      </c>
    </row>
    <row r="39" spans="2:28" x14ac:dyDescent="0.25">
      <c r="B39" s="10">
        <v>1</v>
      </c>
      <c r="C39" s="41">
        <f>((1.1*2.78)*10.76)</f>
        <v>32.90408</v>
      </c>
      <c r="D39" s="12" t="s">
        <v>33</v>
      </c>
      <c r="E39" s="41">
        <f>($G13*$C39*E21)</f>
        <v>384.67802829457372</v>
      </c>
      <c r="F39" s="41">
        <f t="shared" ref="F39:AB39" si="5">($G13*$C39*F21)</f>
        <v>352.92176503875976</v>
      </c>
      <c r="G39" s="41">
        <f t="shared" si="5"/>
        <v>331.75092286821712</v>
      </c>
      <c r="H39" s="41">
        <f t="shared" si="5"/>
        <v>310.58008069767448</v>
      </c>
      <c r="I39" s="41">
        <f t="shared" si="5"/>
        <v>289.40923852713189</v>
      </c>
      <c r="J39" s="41">
        <f t="shared" si="5"/>
        <v>278.82381744186051</v>
      </c>
      <c r="K39" s="41">
        <f t="shared" si="5"/>
        <v>257.65297527131787</v>
      </c>
      <c r="L39" s="41">
        <f t="shared" si="5"/>
        <v>257.65297527131787</v>
      </c>
      <c r="M39" s="41">
        <f t="shared" si="5"/>
        <v>278.82381744186051</v>
      </c>
      <c r="N39" s="41">
        <f t="shared" si="5"/>
        <v>310.58008069767448</v>
      </c>
      <c r="O39" s="41">
        <f t="shared" si="5"/>
        <v>352.92176503875976</v>
      </c>
      <c r="P39" s="41">
        <f t="shared" si="5"/>
        <v>405.84887046511636</v>
      </c>
      <c r="Q39" s="41">
        <f t="shared" si="5"/>
        <v>448.19055480620165</v>
      </c>
      <c r="R39" s="41">
        <f t="shared" si="5"/>
        <v>479.94681806201555</v>
      </c>
      <c r="S39" s="41">
        <f t="shared" si="5"/>
        <v>501.11766023255814</v>
      </c>
      <c r="T39" s="41">
        <f t="shared" si="5"/>
        <v>511.7030813178294</v>
      </c>
      <c r="U39" s="41">
        <f t="shared" si="5"/>
        <v>511.7030813178294</v>
      </c>
      <c r="V39" s="41">
        <f t="shared" si="5"/>
        <v>511.7030813178294</v>
      </c>
      <c r="W39" s="41">
        <f t="shared" si="5"/>
        <v>501.11766023255814</v>
      </c>
      <c r="X39" s="41">
        <f t="shared" si="5"/>
        <v>490.53223914728682</v>
      </c>
      <c r="Y39" s="41">
        <f t="shared" si="5"/>
        <v>469.36139697674423</v>
      </c>
      <c r="Z39" s="41">
        <f t="shared" si="5"/>
        <v>448.19055480620165</v>
      </c>
      <c r="AA39" s="41">
        <f t="shared" si="5"/>
        <v>427.019712635659</v>
      </c>
      <c r="AB39" s="41">
        <f t="shared" si="5"/>
        <v>405.84887046511636</v>
      </c>
    </row>
    <row r="40" spans="2:28" x14ac:dyDescent="0.25">
      <c r="B40" s="10">
        <v>2</v>
      </c>
      <c r="C40" s="41">
        <f>((3.02*2.78)*10.76)</f>
        <v>90.336655999999991</v>
      </c>
      <c r="D40" s="12" t="s">
        <v>29</v>
      </c>
      <c r="E40" s="41">
        <f>($G14*$C40*E22)</f>
        <v>965.29793996124056</v>
      </c>
      <c r="F40" s="41">
        <f t="shared" ref="F40:AB40" si="6">($G14*$C40*F22)</f>
        <v>907.17435509302345</v>
      </c>
      <c r="G40" s="41">
        <f t="shared" si="6"/>
        <v>849.05077022480646</v>
      </c>
      <c r="H40" s="41">
        <f t="shared" si="6"/>
        <v>790.92718535658935</v>
      </c>
      <c r="I40" s="41">
        <f t="shared" si="6"/>
        <v>761.86539292248074</v>
      </c>
      <c r="J40" s="41">
        <f t="shared" si="6"/>
        <v>703.74180805426386</v>
      </c>
      <c r="K40" s="41">
        <f t="shared" si="6"/>
        <v>674.68001562015525</v>
      </c>
      <c r="L40" s="41">
        <f t="shared" si="6"/>
        <v>703.74180805426386</v>
      </c>
      <c r="M40" s="41">
        <f t="shared" si="6"/>
        <v>761.86539292248074</v>
      </c>
      <c r="N40" s="41">
        <f t="shared" si="6"/>
        <v>878.11256265891484</v>
      </c>
      <c r="O40" s="41">
        <f t="shared" si="6"/>
        <v>965.29793996124056</v>
      </c>
      <c r="P40" s="41">
        <f t="shared" si="6"/>
        <v>1052.4833172635661</v>
      </c>
      <c r="Q40" s="41">
        <f t="shared" si="6"/>
        <v>1110.606902131783</v>
      </c>
      <c r="R40" s="41">
        <f t="shared" si="6"/>
        <v>1139.6686945658919</v>
      </c>
      <c r="S40" s="41">
        <f t="shared" si="6"/>
        <v>1139.6686945658919</v>
      </c>
      <c r="T40" s="41">
        <f t="shared" si="6"/>
        <v>1168.7304870000003</v>
      </c>
      <c r="U40" s="41">
        <f t="shared" si="6"/>
        <v>1168.7304870000003</v>
      </c>
      <c r="V40" s="41">
        <f t="shared" si="6"/>
        <v>1197.7922794341087</v>
      </c>
      <c r="W40" s="41">
        <f t="shared" si="6"/>
        <v>1197.7922794341087</v>
      </c>
      <c r="X40" s="41">
        <f t="shared" si="6"/>
        <v>1168.7304870000003</v>
      </c>
      <c r="Y40" s="41">
        <f t="shared" si="6"/>
        <v>1139.6686945658919</v>
      </c>
      <c r="Z40" s="41">
        <f t="shared" si="6"/>
        <v>1110.606902131783</v>
      </c>
      <c r="AA40" s="41">
        <f t="shared" si="6"/>
        <v>1052.4833172635661</v>
      </c>
      <c r="AB40" s="41">
        <f t="shared" si="6"/>
        <v>994.35973239534894</v>
      </c>
    </row>
    <row r="41" spans="2:28" x14ac:dyDescent="0.25">
      <c r="B41" s="10">
        <v>3</v>
      </c>
      <c r="C41" s="41">
        <f>((3.3*2.78)*10.76)</f>
        <v>98.712239999999994</v>
      </c>
      <c r="D41" s="12" t="s">
        <v>30</v>
      </c>
      <c r="E41" s="41">
        <f>($G15*$C41*E23)</f>
        <v>1042.2291173148149</v>
      </c>
      <c r="F41" s="41">
        <f t="shared" ref="F41:AB41" si="7">($G15*$C41*F23)</f>
        <v>966.36693287037042</v>
      </c>
      <c r="G41" s="41">
        <f t="shared" si="7"/>
        <v>890.5047484259261</v>
      </c>
      <c r="H41" s="41">
        <f t="shared" si="7"/>
        <v>839.92995879629643</v>
      </c>
      <c r="I41" s="41">
        <f t="shared" si="7"/>
        <v>764.06777435185188</v>
      </c>
      <c r="J41" s="41">
        <f t="shared" si="7"/>
        <v>713.49298472222245</v>
      </c>
      <c r="K41" s="41">
        <f t="shared" si="7"/>
        <v>662.91819509259267</v>
      </c>
      <c r="L41" s="41">
        <f t="shared" si="7"/>
        <v>637.63080027777789</v>
      </c>
      <c r="M41" s="41">
        <f t="shared" si="7"/>
        <v>612.34340546296312</v>
      </c>
      <c r="N41" s="41">
        <f t="shared" si="7"/>
        <v>587.05601064814834</v>
      </c>
      <c r="O41" s="41">
        <f t="shared" si="7"/>
        <v>587.05601064814834</v>
      </c>
      <c r="P41" s="41">
        <f t="shared" si="7"/>
        <v>612.34340546296312</v>
      </c>
      <c r="Q41" s="41">
        <f t="shared" si="7"/>
        <v>637.63080027777789</v>
      </c>
      <c r="R41" s="41">
        <f t="shared" si="7"/>
        <v>662.91819509259267</v>
      </c>
      <c r="S41" s="41">
        <f t="shared" si="7"/>
        <v>713.49298472222245</v>
      </c>
      <c r="T41" s="41">
        <f t="shared" si="7"/>
        <v>764.06777435185188</v>
      </c>
      <c r="U41" s="41">
        <f t="shared" si="7"/>
        <v>865.21735361111121</v>
      </c>
      <c r="V41" s="41">
        <f t="shared" si="7"/>
        <v>966.36693287037042</v>
      </c>
      <c r="W41" s="41">
        <f t="shared" si="7"/>
        <v>1092.8039069444444</v>
      </c>
      <c r="X41" s="41">
        <f t="shared" si="7"/>
        <v>1193.9534862037037</v>
      </c>
      <c r="Y41" s="41">
        <f t="shared" si="7"/>
        <v>1219.2408810185186</v>
      </c>
      <c r="Z41" s="41">
        <f t="shared" si="7"/>
        <v>1219.2408810185186</v>
      </c>
      <c r="AA41" s="41">
        <f t="shared" si="7"/>
        <v>1168.6660913888888</v>
      </c>
      <c r="AB41" s="41">
        <f t="shared" si="7"/>
        <v>1092.8039069444444</v>
      </c>
    </row>
    <row r="42" spans="2:28" x14ac:dyDescent="0.25">
      <c r="B42" s="10">
        <v>4</v>
      </c>
      <c r="C42" s="41">
        <f>((4.05*2.78)*10.76)</f>
        <v>121.14683999999998</v>
      </c>
      <c r="D42" s="12" t="s">
        <v>86</v>
      </c>
      <c r="E42" s="41">
        <f>($G16*$C42*E24)</f>
        <v>1376.0822774999999</v>
      </c>
      <c r="F42" s="41">
        <f t="shared" ref="F42:AB42" si="8">($G16*$C42*F24)</f>
        <v>1282.9786875</v>
      </c>
      <c r="G42" s="41">
        <f t="shared" si="8"/>
        <v>1189.8750975</v>
      </c>
      <c r="H42" s="41">
        <f t="shared" si="8"/>
        <v>1096.7715075000001</v>
      </c>
      <c r="I42" s="41">
        <f t="shared" si="8"/>
        <v>1003.6679175</v>
      </c>
      <c r="J42" s="41">
        <f t="shared" si="8"/>
        <v>941.59885750000012</v>
      </c>
      <c r="K42" s="41">
        <f t="shared" si="8"/>
        <v>879.52979750000009</v>
      </c>
      <c r="L42" s="41">
        <f t="shared" si="8"/>
        <v>817.46073750000005</v>
      </c>
      <c r="M42" s="41">
        <f t="shared" si="8"/>
        <v>786.42620750000015</v>
      </c>
      <c r="N42" s="41">
        <f t="shared" si="8"/>
        <v>755.39167750000013</v>
      </c>
      <c r="O42" s="41">
        <f t="shared" si="8"/>
        <v>755.39167750000013</v>
      </c>
      <c r="P42" s="41">
        <f t="shared" si="8"/>
        <v>755.39167750000013</v>
      </c>
      <c r="Q42" s="41">
        <f t="shared" si="8"/>
        <v>817.46073750000005</v>
      </c>
      <c r="R42" s="41">
        <f t="shared" si="8"/>
        <v>879.52979750000009</v>
      </c>
      <c r="S42" s="41">
        <f t="shared" si="8"/>
        <v>1003.6679175</v>
      </c>
      <c r="T42" s="41">
        <f t="shared" si="8"/>
        <v>1158.8405674999999</v>
      </c>
      <c r="U42" s="41">
        <f t="shared" si="8"/>
        <v>1345.0477475</v>
      </c>
      <c r="V42" s="41">
        <f t="shared" si="8"/>
        <v>1500.2203974999998</v>
      </c>
      <c r="W42" s="41">
        <f t="shared" si="8"/>
        <v>1624.3585175000001</v>
      </c>
      <c r="X42" s="41">
        <f t="shared" si="8"/>
        <v>1686.4275774999999</v>
      </c>
      <c r="Y42" s="41">
        <f t="shared" si="8"/>
        <v>1686.4275774999999</v>
      </c>
      <c r="Z42" s="41">
        <f t="shared" si="8"/>
        <v>1655.3930475</v>
      </c>
      <c r="AA42" s="41">
        <f t="shared" si="8"/>
        <v>1562.2894574999998</v>
      </c>
      <c r="AB42" s="41">
        <f t="shared" si="8"/>
        <v>1469.1858674999999</v>
      </c>
    </row>
    <row r="43" spans="2:28" x14ac:dyDescent="0.25">
      <c r="C43" s="20" t="s">
        <v>47</v>
      </c>
      <c r="D43" s="21" t="s">
        <v>41</v>
      </c>
      <c r="E43" s="58" t="s">
        <v>59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spans="2:28" x14ac:dyDescent="0.25">
      <c r="C44" s="33">
        <f>+'DATOS '!J15</f>
        <v>0.40322580645161293</v>
      </c>
      <c r="D44" s="33">
        <f>(3.3*4.05*10.76)</f>
        <v>143.80739999999997</v>
      </c>
      <c r="E44" s="41">
        <f>(($C44*$D44)*($N12-$L12))</f>
        <v>521.88169354838703</v>
      </c>
      <c r="F44" s="41">
        <f t="shared" ref="F44:AB44" si="9">(($C44*$D44)*($N12-$L12))</f>
        <v>521.88169354838703</v>
      </c>
      <c r="G44" s="41">
        <f t="shared" si="9"/>
        <v>521.88169354838703</v>
      </c>
      <c r="H44" s="41">
        <f t="shared" si="9"/>
        <v>521.88169354838703</v>
      </c>
      <c r="I44" s="41">
        <f t="shared" si="9"/>
        <v>521.88169354838703</v>
      </c>
      <c r="J44" s="41">
        <f t="shared" si="9"/>
        <v>521.88169354838703</v>
      </c>
      <c r="K44" s="41">
        <f t="shared" si="9"/>
        <v>521.88169354838703</v>
      </c>
      <c r="L44" s="41">
        <f t="shared" si="9"/>
        <v>521.88169354838703</v>
      </c>
      <c r="M44" s="41">
        <f t="shared" si="9"/>
        <v>521.88169354838703</v>
      </c>
      <c r="N44" s="41">
        <f t="shared" si="9"/>
        <v>521.88169354838703</v>
      </c>
      <c r="O44" s="41">
        <f t="shared" si="9"/>
        <v>521.88169354838703</v>
      </c>
      <c r="P44" s="41">
        <f t="shared" si="9"/>
        <v>521.88169354838703</v>
      </c>
      <c r="Q44" s="41">
        <f t="shared" si="9"/>
        <v>521.88169354838703</v>
      </c>
      <c r="R44" s="41">
        <f t="shared" si="9"/>
        <v>521.88169354838703</v>
      </c>
      <c r="S44" s="41">
        <f t="shared" si="9"/>
        <v>521.88169354838703</v>
      </c>
      <c r="T44" s="41">
        <f t="shared" si="9"/>
        <v>521.88169354838703</v>
      </c>
      <c r="U44" s="41">
        <f t="shared" si="9"/>
        <v>521.88169354838703</v>
      </c>
      <c r="V44" s="41">
        <f t="shared" si="9"/>
        <v>521.88169354838703</v>
      </c>
      <c r="W44" s="41">
        <f t="shared" si="9"/>
        <v>521.88169354838703</v>
      </c>
      <c r="X44" s="41">
        <f t="shared" si="9"/>
        <v>521.88169354838703</v>
      </c>
      <c r="Y44" s="41">
        <f t="shared" si="9"/>
        <v>521.88169354838703</v>
      </c>
      <c r="Z44" s="41">
        <f t="shared" si="9"/>
        <v>521.88169354838703</v>
      </c>
      <c r="AA44" s="41">
        <f t="shared" si="9"/>
        <v>521.88169354838703</v>
      </c>
      <c r="AB44" s="41">
        <f t="shared" si="9"/>
        <v>521.88169354838703</v>
      </c>
    </row>
    <row r="45" spans="2:28" x14ac:dyDescent="0.25">
      <c r="B45" s="59"/>
      <c r="C45" s="59"/>
      <c r="D45" s="59"/>
    </row>
    <row r="46" spans="2:28" x14ac:dyDescent="0.25">
      <c r="B46" s="59"/>
      <c r="C46" s="59"/>
      <c r="D46" s="59"/>
    </row>
    <row r="47" spans="2:28" x14ac:dyDescent="0.25">
      <c r="B47" s="43" t="s">
        <v>31</v>
      </c>
      <c r="C47" s="43" t="s">
        <v>41</v>
      </c>
      <c r="D47" s="43" t="s">
        <v>42</v>
      </c>
      <c r="E47" s="58" t="s">
        <v>60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2:28" x14ac:dyDescent="0.25">
      <c r="B48" s="10">
        <v>1</v>
      </c>
      <c r="C48" s="2">
        <f>((1.54*2.26)*10.76)</f>
        <v>37.449103999999998</v>
      </c>
      <c r="D48" s="10" t="s">
        <v>87</v>
      </c>
      <c r="E48" s="60">
        <f>($E35*$C48*E29)+($C48*$E34*$E33*E32)</f>
        <v>650.70439637279992</v>
      </c>
      <c r="F48" s="60">
        <f>($E35*$C48*F29)+($C48*$E34*$E33*F32)</f>
        <v>553.43783855360005</v>
      </c>
      <c r="G48" s="60">
        <f>($E35*$C48*G29)+($C48*$E34*$E33*G32)</f>
        <v>456.17128073440006</v>
      </c>
      <c r="H48" s="60">
        <f>($E35*$C48*H29)+($C48*$E34*$E33*H32)</f>
        <v>358.90472291520001</v>
      </c>
      <c r="I48" s="60">
        <f>($E35*$C48*I29)+($C48*$E34*$E33*I32)</f>
        <v>289.72499309600005</v>
      </c>
      <c r="J48" s="60">
        <f t="shared" ref="J48:AB48" si="10">($E35*$C48*J29)+($C48*$E34*$E33*J32)</f>
        <v>912.34256146880011</v>
      </c>
      <c r="K48" s="60">
        <f>($E35*$C48*K29)+($C48*$E34*$E33*K32)</f>
        <v>1742.4993192992001</v>
      </c>
      <c r="L48" s="60">
        <f t="shared" si="10"/>
        <v>2628.8297331296003</v>
      </c>
      <c r="M48" s="60">
        <f t="shared" si="10"/>
        <v>3376.8006873216</v>
      </c>
      <c r="N48" s="60">
        <f t="shared" si="10"/>
        <v>3848.0527222368</v>
      </c>
      <c r="O48" s="60">
        <f t="shared" si="10"/>
        <v>4070.6726658752004</v>
      </c>
      <c r="P48" s="60">
        <f t="shared" si="10"/>
        <v>3780.9476727792003</v>
      </c>
      <c r="Q48" s="60">
        <f t="shared" si="10"/>
        <v>3450.1297778640001</v>
      </c>
      <c r="R48" s="60">
        <f t="shared" si="10"/>
        <v>3132.3179567680004</v>
      </c>
      <c r="S48" s="60">
        <f t="shared" si="10"/>
        <v>2883.6858654911998</v>
      </c>
      <c r="T48" s="60">
        <f t="shared" si="10"/>
        <v>2676.1466760336002</v>
      </c>
      <c r="U48" s="60">
        <f t="shared" si="10"/>
        <v>2371.3409287567997</v>
      </c>
      <c r="V48" s="60">
        <f t="shared" si="10"/>
        <v>2066.5351814800001</v>
      </c>
      <c r="W48" s="60">
        <f t="shared" si="10"/>
        <v>1733.6426062031999</v>
      </c>
      <c r="X48" s="60">
        <f t="shared" si="10"/>
        <v>1469.9297607455999</v>
      </c>
      <c r="Y48" s="60">
        <f t="shared" si="10"/>
        <v>1275.3966451072001</v>
      </c>
      <c r="Z48" s="60">
        <f t="shared" si="10"/>
        <v>1080.8635294688002</v>
      </c>
      <c r="AA48" s="60">
        <f t="shared" si="10"/>
        <v>914.41724183040003</v>
      </c>
      <c r="AB48" s="60">
        <f t="shared" si="10"/>
        <v>747.97095419200014</v>
      </c>
    </row>
    <row r="50" spans="2:28" x14ac:dyDescent="0.25">
      <c r="B50" s="61" t="s">
        <v>35</v>
      </c>
      <c r="C50" s="61" t="s">
        <v>61</v>
      </c>
      <c r="D50" s="43" t="s">
        <v>62</v>
      </c>
      <c r="E50" s="58" t="s">
        <v>63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</row>
    <row r="51" spans="2:28" x14ac:dyDescent="0.25">
      <c r="B51" s="10">
        <v>245</v>
      </c>
      <c r="C51" s="10">
        <v>155</v>
      </c>
      <c r="D51" s="10">
        <v>25</v>
      </c>
      <c r="E51" s="10">
        <f>($D51*$B51*1)+($D51*$C51)</f>
        <v>10000</v>
      </c>
      <c r="F51" s="10">
        <f t="shared" ref="F51:AB51" si="11">($D51*$B51*1)+($D51*$C51)</f>
        <v>10000</v>
      </c>
      <c r="G51" s="10">
        <f t="shared" si="11"/>
        <v>10000</v>
      </c>
      <c r="H51" s="10">
        <f t="shared" si="11"/>
        <v>10000</v>
      </c>
      <c r="I51" s="10">
        <f t="shared" si="11"/>
        <v>10000</v>
      </c>
      <c r="J51" s="10">
        <f t="shared" si="11"/>
        <v>10000</v>
      </c>
      <c r="K51" s="10">
        <f t="shared" si="11"/>
        <v>10000</v>
      </c>
      <c r="L51" s="10">
        <f t="shared" si="11"/>
        <v>10000</v>
      </c>
      <c r="M51" s="10">
        <f t="shared" si="11"/>
        <v>10000</v>
      </c>
      <c r="N51" s="10">
        <f t="shared" si="11"/>
        <v>10000</v>
      </c>
      <c r="O51" s="10">
        <f t="shared" si="11"/>
        <v>10000</v>
      </c>
      <c r="P51" s="10">
        <f t="shared" si="11"/>
        <v>10000</v>
      </c>
      <c r="Q51" s="10">
        <f t="shared" si="11"/>
        <v>10000</v>
      </c>
      <c r="R51" s="10">
        <f t="shared" si="11"/>
        <v>10000</v>
      </c>
      <c r="S51" s="10">
        <f t="shared" si="11"/>
        <v>10000</v>
      </c>
      <c r="T51" s="10">
        <f t="shared" si="11"/>
        <v>10000</v>
      </c>
      <c r="U51" s="10">
        <f t="shared" si="11"/>
        <v>10000</v>
      </c>
      <c r="V51" s="10">
        <f t="shared" si="11"/>
        <v>10000</v>
      </c>
      <c r="W51" s="10">
        <f t="shared" si="11"/>
        <v>10000</v>
      </c>
      <c r="X51" s="10">
        <f t="shared" si="11"/>
        <v>10000</v>
      </c>
      <c r="Y51" s="10">
        <f t="shared" si="11"/>
        <v>10000</v>
      </c>
      <c r="Z51" s="10">
        <f t="shared" si="11"/>
        <v>10000</v>
      </c>
      <c r="AA51" s="10">
        <f t="shared" si="11"/>
        <v>10000</v>
      </c>
      <c r="AB51" s="10">
        <f t="shared" si="11"/>
        <v>10000</v>
      </c>
    </row>
    <row r="52" spans="2:28" x14ac:dyDescent="0.25">
      <c r="B52" s="43" t="s">
        <v>64</v>
      </c>
      <c r="C52" s="43" t="s">
        <v>65</v>
      </c>
      <c r="D52" s="43" t="s">
        <v>66</v>
      </c>
      <c r="E52" s="58" t="s">
        <v>67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</row>
    <row r="53" spans="2:28" x14ac:dyDescent="0.25">
      <c r="B53" s="62">
        <v>32</v>
      </c>
      <c r="C53" s="10">
        <v>6</v>
      </c>
      <c r="D53" s="10">
        <v>3.41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f>(($B53*$D53)*$C53)*0.18</f>
        <v>117.8496</v>
      </c>
      <c r="M53" s="41">
        <f t="shared" ref="M53:X53" si="12">(($B53*$D53)*$C53)*0.18</f>
        <v>117.8496</v>
      </c>
      <c r="N53" s="41">
        <f t="shared" si="12"/>
        <v>117.8496</v>
      </c>
      <c r="O53" s="41">
        <f t="shared" si="12"/>
        <v>117.8496</v>
      </c>
      <c r="P53" s="41">
        <f t="shared" si="12"/>
        <v>117.8496</v>
      </c>
      <c r="Q53" s="41">
        <f t="shared" si="12"/>
        <v>117.8496</v>
      </c>
      <c r="R53" s="41">
        <f t="shared" si="12"/>
        <v>117.8496</v>
      </c>
      <c r="S53" s="41">
        <f t="shared" si="12"/>
        <v>117.8496</v>
      </c>
      <c r="T53" s="41">
        <f t="shared" si="12"/>
        <v>117.8496</v>
      </c>
      <c r="U53" s="41">
        <f t="shared" si="12"/>
        <v>117.8496</v>
      </c>
      <c r="V53" s="41">
        <f t="shared" si="12"/>
        <v>117.8496</v>
      </c>
      <c r="W53" s="41">
        <f t="shared" si="12"/>
        <v>117.8496</v>
      </c>
      <c r="X53" s="41">
        <f t="shared" si="12"/>
        <v>117.8496</v>
      </c>
      <c r="Y53" s="41">
        <v>0</v>
      </c>
      <c r="Z53" s="41">
        <v>0</v>
      </c>
      <c r="AA53" s="41">
        <v>0</v>
      </c>
      <c r="AB53" s="41">
        <v>0</v>
      </c>
    </row>
    <row r="54" spans="2:28" x14ac:dyDescent="0.25">
      <c r="E54" s="58" t="s">
        <v>68</v>
      </c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</row>
    <row r="55" spans="2:28" x14ac:dyDescent="0.25">
      <c r="E55" s="42">
        <f>SUM(E39,E40,E41,E42,E44,E46,E48,E51,E53)/12000</f>
        <v>1.245072787749318</v>
      </c>
      <c r="F55" s="42">
        <f t="shared" ref="F55:K55" si="13">SUM(F39:F42,F44,F48,F51)/12000</f>
        <v>1.2153967727170116</v>
      </c>
      <c r="G55" s="42">
        <f t="shared" si="13"/>
        <v>1.1866028761084781</v>
      </c>
      <c r="H55" s="42">
        <f t="shared" si="13"/>
        <v>1.159916262401179</v>
      </c>
      <c r="I55" s="42">
        <f t="shared" si="13"/>
        <v>1.1358847508288208</v>
      </c>
      <c r="J55" s="42">
        <f t="shared" si="13"/>
        <v>1.1726568102279611</v>
      </c>
      <c r="K55" s="42">
        <f t="shared" si="13"/>
        <v>1.2282634996943045</v>
      </c>
      <c r="L55" s="42">
        <f t="shared" ref="L55:X55" si="14">SUM(L39:L42,L44,L46,L48,L51,L53)/12000</f>
        <v>1.3070872789817789</v>
      </c>
      <c r="M55" s="42">
        <f t="shared" si="14"/>
        <v>1.3713325670164409</v>
      </c>
      <c r="N55" s="42">
        <f t="shared" si="14"/>
        <v>1.4182436956074937</v>
      </c>
      <c r="O55" s="42">
        <f t="shared" si="14"/>
        <v>1.4475892793809781</v>
      </c>
      <c r="P55" s="42">
        <f t="shared" si="14"/>
        <v>1.4372288530849362</v>
      </c>
      <c r="Q55" s="42">
        <f t="shared" si="14"/>
        <v>1.4253125055106792</v>
      </c>
      <c r="R55" s="42">
        <f t="shared" si="14"/>
        <v>1.4111760629614074</v>
      </c>
      <c r="S55" s="42">
        <f t="shared" si="14"/>
        <v>1.4067803680050217</v>
      </c>
      <c r="T55" s="42">
        <f t="shared" si="14"/>
        <v>1.4099349899793057</v>
      </c>
      <c r="U55" s="42">
        <f t="shared" si="14"/>
        <v>1.4084809076445108</v>
      </c>
      <c r="V55" s="42">
        <f t="shared" si="14"/>
        <v>1.4068624305125583</v>
      </c>
      <c r="W55" s="42">
        <f t="shared" si="14"/>
        <v>1.3991205219885585</v>
      </c>
      <c r="X55" s="42">
        <f t="shared" si="14"/>
        <v>1.3874420703454149</v>
      </c>
      <c r="Y55" s="42">
        <f>SUM(Y39:Y42,Y44,Y48,Y51)/12000</f>
        <v>1.3593314073930618</v>
      </c>
      <c r="Z55" s="42">
        <f>SUM(Z39:Z42,Z44,Z48,Z51)/12000</f>
        <v>1.3363480507061409</v>
      </c>
      <c r="AA55" s="42">
        <f>SUM(AA39:AA42,AA44,AA48,AA51)/12000</f>
        <v>1.3038964595139084</v>
      </c>
      <c r="AB55" s="42">
        <f>SUM(AB39:AB42,AB44,AB48,AB51)/12000</f>
        <v>1.2693375854204414</v>
      </c>
    </row>
    <row r="57" spans="2:28" ht="15.75" thickBot="1" x14ac:dyDescent="0.3"/>
    <row r="58" spans="2:28" ht="15.75" thickBot="1" x14ac:dyDescent="0.3">
      <c r="V58" s="63" t="s">
        <v>85</v>
      </c>
      <c r="W58" s="64"/>
      <c r="X58" s="64"/>
      <c r="Y58" s="64"/>
      <c r="Z58" s="65">
        <f>SUM(E55:AB55)</f>
        <v>31.849298793779706</v>
      </c>
    </row>
  </sheetData>
  <sheetProtection algorithmName="SHA-512" hashValue="IGdYfN3JdmiH6b7FQkD+2f3edgGVk8HPIz46WKgORZ8CAZER61txKAl6sFzJ98LSmGQZcLwdFE03HUSNucEbYw==" saltValue="BBP4nXMN9SXnSjeMxkK9zw==" spinCount="100000" sheet="1" objects="1" scenarios="1" selectLockedCells="1" selectUnlockedCells="1"/>
  <mergeCells count="26">
    <mergeCell ref="B2:D2"/>
    <mergeCell ref="E2:AB2"/>
    <mergeCell ref="B11:G11"/>
    <mergeCell ref="L11:M11"/>
    <mergeCell ref="N11:O11"/>
    <mergeCell ref="P11:T11"/>
    <mergeCell ref="B37:D37"/>
    <mergeCell ref="E37:AB37"/>
    <mergeCell ref="L12:M12"/>
    <mergeCell ref="N12:O12"/>
    <mergeCell ref="P12:T12"/>
    <mergeCell ref="B19:D19"/>
    <mergeCell ref="E19:AB19"/>
    <mergeCell ref="B27:D27"/>
    <mergeCell ref="E27:AB27"/>
    <mergeCell ref="B31:AB31"/>
    <mergeCell ref="B32:D32"/>
    <mergeCell ref="B33:D33"/>
    <mergeCell ref="B34:D34"/>
    <mergeCell ref="B35:D35"/>
    <mergeCell ref="V58:Y58"/>
    <mergeCell ref="E43:AB43"/>
    <mergeCell ref="E47:AB47"/>
    <mergeCell ref="E50:AB50"/>
    <mergeCell ref="E52:AB52"/>
    <mergeCell ref="E54:AB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8"/>
  <sheetViews>
    <sheetView topLeftCell="A13" zoomScale="55" zoomScaleNormal="55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2" spans="2:28" x14ac:dyDescent="0.25">
      <c r="B2" s="17" t="s">
        <v>39</v>
      </c>
      <c r="C2" s="18"/>
      <c r="D2" s="19"/>
      <c r="E2" s="17" t="s">
        <v>40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2:28" x14ac:dyDescent="0.25">
      <c r="B3" s="20" t="s">
        <v>28</v>
      </c>
      <c r="C3" s="21" t="s">
        <v>41</v>
      </c>
      <c r="D3" s="22" t="s">
        <v>42</v>
      </c>
      <c r="E3" s="23">
        <v>4.1666666666666664E-2</v>
      </c>
      <c r="F3" s="24">
        <v>8.3333333333333301E-2</v>
      </c>
      <c r="G3" s="24">
        <v>0.125</v>
      </c>
      <c r="H3" s="24">
        <v>0.16666666666666699</v>
      </c>
      <c r="I3" s="24">
        <v>0.20833333333333301</v>
      </c>
      <c r="J3" s="24">
        <v>0.25</v>
      </c>
      <c r="K3" s="24">
        <v>0.29166666666666702</v>
      </c>
      <c r="L3" s="24">
        <v>0.33333333333333298</v>
      </c>
      <c r="M3" s="24">
        <v>0.375</v>
      </c>
      <c r="N3" s="24">
        <v>0.41666666666666702</v>
      </c>
      <c r="O3" s="24">
        <v>0.45833333333333298</v>
      </c>
      <c r="P3" s="24">
        <v>0.5</v>
      </c>
      <c r="Q3" s="24">
        <v>0.54166666666666696</v>
      </c>
      <c r="R3" s="24">
        <v>0.58333333333333304</v>
      </c>
      <c r="S3" s="24">
        <v>0.625</v>
      </c>
      <c r="T3" s="24">
        <v>0.66666666666666696</v>
      </c>
      <c r="U3" s="24">
        <v>0.70833333333333304</v>
      </c>
      <c r="V3" s="24">
        <v>0.75</v>
      </c>
      <c r="W3" s="24">
        <v>0.79166666666666696</v>
      </c>
      <c r="X3" s="24">
        <v>0.83333333333333304</v>
      </c>
      <c r="Y3" s="24">
        <v>0.875</v>
      </c>
      <c r="Z3" s="24">
        <v>0.91666666666666696</v>
      </c>
      <c r="AA3" s="24">
        <v>0.95833333333333304</v>
      </c>
      <c r="AB3" s="25">
        <v>1</v>
      </c>
    </row>
    <row r="4" spans="2:28" x14ac:dyDescent="0.25">
      <c r="B4" s="10">
        <v>1</v>
      </c>
      <c r="C4" s="10">
        <f>((1.1*2.78)*10.76)</f>
        <v>32.90408</v>
      </c>
      <c r="D4" s="12" t="s">
        <v>33</v>
      </c>
      <c r="E4" s="10">
        <v>20</v>
      </c>
      <c r="F4" s="10">
        <v>17</v>
      </c>
      <c r="G4" s="10">
        <v>15</v>
      </c>
      <c r="H4" s="10">
        <v>13</v>
      </c>
      <c r="I4" s="10">
        <v>11</v>
      </c>
      <c r="J4" s="10">
        <v>10</v>
      </c>
      <c r="K4" s="10">
        <v>8</v>
      </c>
      <c r="L4" s="10">
        <v>8</v>
      </c>
      <c r="M4" s="10">
        <v>10</v>
      </c>
      <c r="N4" s="10">
        <v>13</v>
      </c>
      <c r="O4" s="10">
        <v>17</v>
      </c>
      <c r="P4" s="10">
        <v>22</v>
      </c>
      <c r="Q4" s="10">
        <v>26</v>
      </c>
      <c r="R4" s="10">
        <v>29</v>
      </c>
      <c r="S4" s="10">
        <v>31</v>
      </c>
      <c r="T4" s="10">
        <v>32</v>
      </c>
      <c r="U4" s="10">
        <v>32</v>
      </c>
      <c r="V4" s="10">
        <v>32</v>
      </c>
      <c r="W4" s="10">
        <v>31</v>
      </c>
      <c r="X4" s="10">
        <v>30</v>
      </c>
      <c r="Y4" s="10">
        <v>28</v>
      </c>
      <c r="Z4" s="10">
        <v>26</v>
      </c>
      <c r="AA4" s="10">
        <v>24</v>
      </c>
      <c r="AB4" s="10">
        <v>22</v>
      </c>
    </row>
    <row r="5" spans="2:28" x14ac:dyDescent="0.25">
      <c r="B5" s="10">
        <v>2</v>
      </c>
      <c r="C5" s="10">
        <f>((3.02*2.78)*10.76)</f>
        <v>90.336655999999991</v>
      </c>
      <c r="D5" s="12" t="s">
        <v>29</v>
      </c>
      <c r="E5" s="10">
        <v>17</v>
      </c>
      <c r="F5" s="10">
        <v>15</v>
      </c>
      <c r="G5" s="10">
        <v>13</v>
      </c>
      <c r="H5" s="10">
        <v>11</v>
      </c>
      <c r="I5" s="10">
        <v>10</v>
      </c>
      <c r="J5" s="10">
        <v>8</v>
      </c>
      <c r="K5" s="10">
        <v>7</v>
      </c>
      <c r="L5" s="10">
        <v>8</v>
      </c>
      <c r="M5" s="10">
        <v>10</v>
      </c>
      <c r="N5" s="10">
        <v>14</v>
      </c>
      <c r="O5" s="10">
        <v>17</v>
      </c>
      <c r="P5" s="10">
        <v>20</v>
      </c>
      <c r="Q5" s="10">
        <v>22</v>
      </c>
      <c r="R5" s="10">
        <v>23</v>
      </c>
      <c r="S5" s="10">
        <v>23</v>
      </c>
      <c r="T5" s="10">
        <v>24</v>
      </c>
      <c r="U5" s="10">
        <v>24</v>
      </c>
      <c r="V5" s="10">
        <v>25</v>
      </c>
      <c r="W5" s="10">
        <v>25</v>
      </c>
      <c r="X5" s="10">
        <v>24</v>
      </c>
      <c r="Y5" s="10">
        <v>23</v>
      </c>
      <c r="Z5" s="10">
        <v>22</v>
      </c>
      <c r="AA5" s="10">
        <v>20</v>
      </c>
      <c r="AB5" s="10">
        <v>18</v>
      </c>
    </row>
    <row r="6" spans="2:28" x14ac:dyDescent="0.25">
      <c r="B6" s="10">
        <v>3</v>
      </c>
      <c r="C6" s="10">
        <f>((3.3*2.78)*10.76)</f>
        <v>98.712239999999994</v>
      </c>
      <c r="D6" s="12" t="s">
        <v>30</v>
      </c>
      <c r="E6" s="10">
        <v>25</v>
      </c>
      <c r="F6" s="10">
        <v>22</v>
      </c>
      <c r="G6" s="10">
        <v>19</v>
      </c>
      <c r="H6" s="10">
        <v>17</v>
      </c>
      <c r="I6" s="10">
        <v>14</v>
      </c>
      <c r="J6" s="10">
        <v>12</v>
      </c>
      <c r="K6" s="10">
        <v>10</v>
      </c>
      <c r="L6" s="10">
        <v>9</v>
      </c>
      <c r="M6" s="10">
        <v>8</v>
      </c>
      <c r="N6" s="10">
        <v>7</v>
      </c>
      <c r="O6" s="10">
        <v>7</v>
      </c>
      <c r="P6" s="10">
        <v>8</v>
      </c>
      <c r="Q6" s="10">
        <v>9</v>
      </c>
      <c r="R6" s="10">
        <v>10</v>
      </c>
      <c r="S6" s="10">
        <v>12</v>
      </c>
      <c r="T6" s="10">
        <v>14</v>
      </c>
      <c r="U6" s="10">
        <v>18</v>
      </c>
      <c r="V6" s="10">
        <v>22</v>
      </c>
      <c r="W6" s="10">
        <v>27</v>
      </c>
      <c r="X6" s="10">
        <v>31</v>
      </c>
      <c r="Y6" s="10">
        <v>32</v>
      </c>
      <c r="Z6" s="10">
        <v>32</v>
      </c>
      <c r="AA6" s="10">
        <v>30</v>
      </c>
      <c r="AB6" s="10">
        <v>27</v>
      </c>
    </row>
    <row r="7" spans="2:28" x14ac:dyDescent="0.25">
      <c r="B7" s="10">
        <v>4</v>
      </c>
      <c r="C7" s="10">
        <f>((4.05*2.78)*10.76)</f>
        <v>121.14683999999998</v>
      </c>
      <c r="D7" s="12" t="s">
        <v>86</v>
      </c>
      <c r="E7" s="10">
        <v>28</v>
      </c>
      <c r="F7" s="10">
        <v>25</v>
      </c>
      <c r="G7" s="10">
        <v>22</v>
      </c>
      <c r="H7" s="10">
        <v>19</v>
      </c>
      <c r="I7" s="10">
        <v>16</v>
      </c>
      <c r="J7" s="10">
        <v>14</v>
      </c>
      <c r="K7" s="10">
        <v>12</v>
      </c>
      <c r="L7" s="10">
        <v>10</v>
      </c>
      <c r="M7" s="10">
        <v>9</v>
      </c>
      <c r="N7" s="10">
        <v>8</v>
      </c>
      <c r="O7" s="10">
        <v>8</v>
      </c>
      <c r="P7" s="10">
        <v>8</v>
      </c>
      <c r="Q7" s="10">
        <v>10</v>
      </c>
      <c r="R7" s="10">
        <v>12</v>
      </c>
      <c r="S7" s="10">
        <v>16</v>
      </c>
      <c r="T7" s="10">
        <v>21</v>
      </c>
      <c r="U7" s="10">
        <v>27</v>
      </c>
      <c r="V7" s="10">
        <v>32</v>
      </c>
      <c r="W7" s="10">
        <v>36</v>
      </c>
      <c r="X7" s="10">
        <v>38</v>
      </c>
      <c r="Y7" s="10">
        <v>38</v>
      </c>
      <c r="Z7" s="10">
        <v>37</v>
      </c>
      <c r="AA7" s="10">
        <v>34</v>
      </c>
      <c r="AB7" s="10">
        <v>31</v>
      </c>
    </row>
    <row r="12" spans="2:28" x14ac:dyDescent="0.25">
      <c r="B12" s="26" t="s">
        <v>43</v>
      </c>
      <c r="C12" s="26"/>
      <c r="D12" s="26"/>
      <c r="E12" s="26"/>
      <c r="F12" s="26"/>
      <c r="G12" s="26"/>
      <c r="J12" s="27" t="s">
        <v>47</v>
      </c>
      <c r="K12" s="27" t="s">
        <v>41</v>
      </c>
      <c r="L12" s="28" t="s">
        <v>71</v>
      </c>
      <c r="M12" s="28"/>
      <c r="N12" s="28" t="s">
        <v>72</v>
      </c>
      <c r="O12" s="28"/>
      <c r="P12" s="29" t="s">
        <v>70</v>
      </c>
      <c r="Q12" s="30"/>
      <c r="R12" s="30"/>
      <c r="S12" s="30"/>
      <c r="T12" s="31"/>
    </row>
    <row r="13" spans="2:28" x14ac:dyDescent="0.25">
      <c r="B13" s="32" t="s">
        <v>28</v>
      </c>
      <c r="C13" s="32" t="s">
        <v>44</v>
      </c>
      <c r="D13" s="6" t="s">
        <v>45</v>
      </c>
      <c r="E13" s="7" t="s">
        <v>3</v>
      </c>
      <c r="F13" s="7" t="s">
        <v>46</v>
      </c>
      <c r="G13" s="7" t="s">
        <v>47</v>
      </c>
      <c r="J13" s="33">
        <f>+'DATOS '!J15</f>
        <v>0.40322580645161293</v>
      </c>
      <c r="K13" s="33">
        <f>(3.3*4.05*10.76)</f>
        <v>143.80739999999997</v>
      </c>
      <c r="L13" s="34">
        <v>71.599999999999994</v>
      </c>
      <c r="M13" s="35"/>
      <c r="N13" s="36">
        <f>(27*9/5)+32</f>
        <v>80.599999999999994</v>
      </c>
      <c r="O13" s="37"/>
      <c r="P13" s="38">
        <f>((J13*K13)*(N13-L13))</f>
        <v>521.88169354838703</v>
      </c>
      <c r="Q13" s="39"/>
      <c r="R13" s="39"/>
      <c r="S13" s="39"/>
      <c r="T13" s="40"/>
    </row>
    <row r="14" spans="2:28" x14ac:dyDescent="0.25">
      <c r="B14" s="10">
        <v>1</v>
      </c>
      <c r="C14" s="10">
        <f>+'DATOS '!T6</f>
        <v>-4.25</v>
      </c>
      <c r="D14" s="10">
        <f>(35*9/5)+32</f>
        <v>95</v>
      </c>
      <c r="E14" s="10">
        <f>(22*9/5)+32</f>
        <v>71.599999999999994</v>
      </c>
      <c r="F14" s="10">
        <v>0.83</v>
      </c>
      <c r="G14" s="10">
        <f>+'DATOS '!M11</f>
        <v>0.38759689922480617</v>
      </c>
    </row>
    <row r="15" spans="2:28" x14ac:dyDescent="0.25">
      <c r="B15" s="10">
        <v>2</v>
      </c>
      <c r="C15" s="10">
        <f>+'DATOS '!T7</f>
        <v>0.875</v>
      </c>
      <c r="D15" s="10">
        <f t="shared" ref="D15:D17" si="0">(35*9/5)+32</f>
        <v>95</v>
      </c>
      <c r="E15" s="10">
        <f t="shared" ref="E15:E17" si="1">(22*9/5)+32</f>
        <v>71.599999999999994</v>
      </c>
      <c r="F15" s="10">
        <v>0.83</v>
      </c>
      <c r="G15" s="10">
        <f>+'DATOS '!M11</f>
        <v>0.38759689922480617</v>
      </c>
    </row>
    <row r="16" spans="2:28" x14ac:dyDescent="0.25">
      <c r="B16" s="10">
        <v>3</v>
      </c>
      <c r="C16" s="10">
        <f>+'DATOS '!T8</f>
        <v>0.875</v>
      </c>
      <c r="D16" s="10">
        <f t="shared" si="0"/>
        <v>95</v>
      </c>
      <c r="E16" s="10">
        <f t="shared" si="1"/>
        <v>71.599999999999994</v>
      </c>
      <c r="F16" s="10">
        <v>0.83</v>
      </c>
      <c r="G16" s="10">
        <f>+'DATOS '!M6</f>
        <v>0.30864197530864196</v>
      </c>
    </row>
    <row r="17" spans="2:28" x14ac:dyDescent="0.25">
      <c r="B17" s="10">
        <v>4</v>
      </c>
      <c r="C17" s="10">
        <f>+'DATOS '!T9</f>
        <v>-4.25</v>
      </c>
      <c r="D17" s="10">
        <f t="shared" si="0"/>
        <v>95</v>
      </c>
      <c r="E17" s="10">
        <f t="shared" si="1"/>
        <v>71.599999999999994</v>
      </c>
      <c r="F17" s="10">
        <v>0.83</v>
      </c>
      <c r="G17" s="10">
        <f>+'DATOS '!M6</f>
        <v>0.30864197530864196</v>
      </c>
    </row>
    <row r="20" spans="2:28" x14ac:dyDescent="0.25">
      <c r="B20" s="17" t="s">
        <v>39</v>
      </c>
      <c r="C20" s="18"/>
      <c r="D20" s="19"/>
      <c r="E20" s="17" t="s">
        <v>48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</row>
    <row r="21" spans="2:28" x14ac:dyDescent="0.25">
      <c r="B21" s="20" t="s">
        <v>28</v>
      </c>
      <c r="C21" s="21" t="s">
        <v>41</v>
      </c>
      <c r="D21" s="22" t="s">
        <v>42</v>
      </c>
      <c r="E21" s="23">
        <v>4.1666666666666664E-2</v>
      </c>
      <c r="F21" s="24">
        <v>8.3333333333333301E-2</v>
      </c>
      <c r="G21" s="24">
        <v>0.125</v>
      </c>
      <c r="H21" s="24">
        <v>0.16666666666666699</v>
      </c>
      <c r="I21" s="24">
        <v>0.20833333333333301</v>
      </c>
      <c r="J21" s="24">
        <v>0.25</v>
      </c>
      <c r="K21" s="24">
        <v>0.29166666666666702</v>
      </c>
      <c r="L21" s="24">
        <v>0.33333333333333298</v>
      </c>
      <c r="M21" s="24">
        <v>0.375</v>
      </c>
      <c r="N21" s="24">
        <v>0.41666666666666702</v>
      </c>
      <c r="O21" s="24">
        <v>0.45833333333333298</v>
      </c>
      <c r="P21" s="24">
        <v>0.5</v>
      </c>
      <c r="Q21" s="24">
        <v>0.54166666666666696</v>
      </c>
      <c r="R21" s="24">
        <v>0.58333333333333304</v>
      </c>
      <c r="S21" s="24">
        <v>0.625</v>
      </c>
      <c r="T21" s="24">
        <v>0.66666666666666696</v>
      </c>
      <c r="U21" s="24">
        <v>0.70833333333333304</v>
      </c>
      <c r="V21" s="24">
        <v>0.75</v>
      </c>
      <c r="W21" s="24">
        <v>0.79166666666666696</v>
      </c>
      <c r="X21" s="24">
        <v>0.83333333333333304</v>
      </c>
      <c r="Y21" s="24">
        <v>0.875</v>
      </c>
      <c r="Z21" s="24">
        <v>0.91666666666666696</v>
      </c>
      <c r="AA21" s="24">
        <v>0.95833333333333304</v>
      </c>
      <c r="AB21" s="25">
        <v>1</v>
      </c>
    </row>
    <row r="22" spans="2:28" x14ac:dyDescent="0.25">
      <c r="B22" s="10">
        <v>1</v>
      </c>
      <c r="C22" s="41">
        <f>((1.1*2.78)*10.76)</f>
        <v>32.90408</v>
      </c>
      <c r="D22" s="12" t="s">
        <v>33</v>
      </c>
      <c r="E22" s="41">
        <f>((E4+$C14)*$F14+(78-$E14)+($D14-85))</f>
        <v>29.472500000000004</v>
      </c>
      <c r="F22" s="41">
        <f t="shared" ref="F22:AB22" si="2">((F4+$C14)*$F14+(78-$E14)+($D14-85))</f>
        <v>26.982500000000005</v>
      </c>
      <c r="G22" s="41">
        <f t="shared" si="2"/>
        <v>25.322500000000005</v>
      </c>
      <c r="H22" s="41">
        <f t="shared" si="2"/>
        <v>23.662500000000005</v>
      </c>
      <c r="I22" s="41">
        <f t="shared" si="2"/>
        <v>22.002500000000005</v>
      </c>
      <c r="J22" s="41">
        <f t="shared" si="2"/>
        <v>21.172500000000007</v>
      </c>
      <c r="K22" s="41">
        <f t="shared" si="2"/>
        <v>19.512500000000006</v>
      </c>
      <c r="L22" s="41">
        <f t="shared" si="2"/>
        <v>19.512500000000006</v>
      </c>
      <c r="M22" s="41">
        <f t="shared" si="2"/>
        <v>21.172500000000007</v>
      </c>
      <c r="N22" s="41">
        <f t="shared" si="2"/>
        <v>23.662500000000005</v>
      </c>
      <c r="O22" s="41">
        <f t="shared" si="2"/>
        <v>26.982500000000005</v>
      </c>
      <c r="P22" s="41">
        <f t="shared" si="2"/>
        <v>31.132500000000007</v>
      </c>
      <c r="Q22" s="41">
        <f t="shared" si="2"/>
        <v>34.452500000000001</v>
      </c>
      <c r="R22" s="41">
        <f t="shared" si="2"/>
        <v>36.94250000000001</v>
      </c>
      <c r="S22" s="41">
        <f t="shared" si="2"/>
        <v>38.602500000000006</v>
      </c>
      <c r="T22" s="41">
        <f t="shared" si="2"/>
        <v>39.432500000000005</v>
      </c>
      <c r="U22" s="41">
        <f t="shared" si="2"/>
        <v>39.432500000000005</v>
      </c>
      <c r="V22" s="41">
        <f t="shared" si="2"/>
        <v>39.432500000000005</v>
      </c>
      <c r="W22" s="41">
        <f t="shared" si="2"/>
        <v>38.602500000000006</v>
      </c>
      <c r="X22" s="41">
        <f t="shared" si="2"/>
        <v>37.772500000000008</v>
      </c>
      <c r="Y22" s="41">
        <f t="shared" si="2"/>
        <v>36.112500000000004</v>
      </c>
      <c r="Z22" s="41">
        <f t="shared" si="2"/>
        <v>34.452500000000001</v>
      </c>
      <c r="AA22" s="41">
        <f t="shared" si="2"/>
        <v>32.792500000000004</v>
      </c>
      <c r="AB22" s="41">
        <f t="shared" si="2"/>
        <v>31.132500000000007</v>
      </c>
    </row>
    <row r="23" spans="2:28" x14ac:dyDescent="0.25">
      <c r="B23" s="10">
        <v>2</v>
      </c>
      <c r="C23" s="41">
        <f>((3.02*2.78)*10.76)</f>
        <v>90.336655999999991</v>
      </c>
      <c r="D23" s="12" t="s">
        <v>29</v>
      </c>
      <c r="E23" s="41">
        <f>((E5+$C15)*$F15+(78-$E15)+($D15-85))</f>
        <v>31.236250000000005</v>
      </c>
      <c r="F23" s="41">
        <f>((F5+$C15)*$F15+(78-$E15)+($D15-85))</f>
        <v>29.576250000000005</v>
      </c>
      <c r="G23" s="41">
        <f t="shared" ref="G23:AB23" si="3">((G5+$C15)*$F15+(78-$E15)+($D15-85))</f>
        <v>27.916250000000005</v>
      </c>
      <c r="H23" s="41">
        <f t="shared" si="3"/>
        <v>26.256250000000005</v>
      </c>
      <c r="I23" s="41">
        <f t="shared" si="3"/>
        <v>25.426250000000003</v>
      </c>
      <c r="J23" s="41">
        <f t="shared" si="3"/>
        <v>23.766250000000007</v>
      </c>
      <c r="K23" s="41">
        <f t="shared" si="3"/>
        <v>22.936250000000005</v>
      </c>
      <c r="L23" s="41">
        <f t="shared" si="3"/>
        <v>23.766250000000007</v>
      </c>
      <c r="M23" s="41">
        <f t="shared" si="3"/>
        <v>25.426250000000003</v>
      </c>
      <c r="N23" s="41">
        <f t="shared" si="3"/>
        <v>28.746250000000003</v>
      </c>
      <c r="O23" s="41">
        <f t="shared" si="3"/>
        <v>31.236250000000005</v>
      </c>
      <c r="P23" s="41">
        <f t="shared" si="3"/>
        <v>33.726250000000007</v>
      </c>
      <c r="Q23" s="41">
        <f t="shared" si="3"/>
        <v>35.386250000000004</v>
      </c>
      <c r="R23" s="41">
        <f t="shared" si="3"/>
        <v>36.216250000000002</v>
      </c>
      <c r="S23" s="41">
        <f t="shared" si="3"/>
        <v>36.216250000000002</v>
      </c>
      <c r="T23" s="41">
        <f t="shared" si="3"/>
        <v>37.046250000000001</v>
      </c>
      <c r="U23" s="41">
        <f t="shared" si="3"/>
        <v>37.046250000000001</v>
      </c>
      <c r="V23" s="41">
        <f t="shared" si="3"/>
        <v>37.876250000000006</v>
      </c>
      <c r="W23" s="41">
        <f t="shared" si="3"/>
        <v>37.876250000000006</v>
      </c>
      <c r="X23" s="41">
        <f t="shared" si="3"/>
        <v>37.046250000000001</v>
      </c>
      <c r="Y23" s="41">
        <f t="shared" si="3"/>
        <v>36.216250000000002</v>
      </c>
      <c r="Z23" s="41">
        <f t="shared" si="3"/>
        <v>35.386250000000004</v>
      </c>
      <c r="AA23" s="41">
        <f t="shared" si="3"/>
        <v>33.726250000000007</v>
      </c>
      <c r="AB23" s="41">
        <f t="shared" si="3"/>
        <v>32.066250000000004</v>
      </c>
    </row>
    <row r="24" spans="2:28" x14ac:dyDescent="0.25">
      <c r="B24" s="10">
        <v>3</v>
      </c>
      <c r="C24" s="41">
        <f>((3.3*2.78)*10.76)</f>
        <v>98.712239999999994</v>
      </c>
      <c r="D24" s="12" t="s">
        <v>30</v>
      </c>
      <c r="E24" s="41">
        <f>((E6+$C16)*$F16+(78-$E16)+($D16-85))</f>
        <v>37.876250000000006</v>
      </c>
      <c r="F24" s="41">
        <f t="shared" ref="F24:AB24" si="4">((F6+$C16)*$F16+(78-$E16)+($D16-85))</f>
        <v>35.386250000000004</v>
      </c>
      <c r="G24" s="41">
        <f t="shared" si="4"/>
        <v>32.896250000000009</v>
      </c>
      <c r="H24" s="41">
        <f t="shared" si="4"/>
        <v>31.236250000000005</v>
      </c>
      <c r="I24" s="41">
        <f t="shared" si="4"/>
        <v>28.746250000000003</v>
      </c>
      <c r="J24" s="41">
        <f t="shared" si="4"/>
        <v>27.086250000000007</v>
      </c>
      <c r="K24" s="41">
        <f t="shared" si="4"/>
        <v>25.426250000000003</v>
      </c>
      <c r="L24" s="41">
        <f t="shared" si="4"/>
        <v>24.596250000000005</v>
      </c>
      <c r="M24" s="41">
        <f t="shared" si="4"/>
        <v>23.766250000000007</v>
      </c>
      <c r="N24" s="41">
        <f t="shared" si="4"/>
        <v>22.936250000000005</v>
      </c>
      <c r="O24" s="41">
        <f t="shared" si="4"/>
        <v>22.936250000000005</v>
      </c>
      <c r="P24" s="41">
        <f t="shared" si="4"/>
        <v>23.766250000000007</v>
      </c>
      <c r="Q24" s="41">
        <f t="shared" si="4"/>
        <v>24.596250000000005</v>
      </c>
      <c r="R24" s="41">
        <f t="shared" si="4"/>
        <v>25.426250000000003</v>
      </c>
      <c r="S24" s="41">
        <f t="shared" si="4"/>
        <v>27.086250000000007</v>
      </c>
      <c r="T24" s="41">
        <f t="shared" si="4"/>
        <v>28.746250000000003</v>
      </c>
      <c r="U24" s="41">
        <f t="shared" si="4"/>
        <v>32.066250000000004</v>
      </c>
      <c r="V24" s="41">
        <f t="shared" si="4"/>
        <v>35.386250000000004</v>
      </c>
      <c r="W24" s="41">
        <f t="shared" si="4"/>
        <v>39.53625000000001</v>
      </c>
      <c r="X24" s="41">
        <f t="shared" si="4"/>
        <v>42.856250000000003</v>
      </c>
      <c r="Y24" s="41">
        <f t="shared" si="4"/>
        <v>43.686250000000001</v>
      </c>
      <c r="Z24" s="41">
        <f t="shared" si="4"/>
        <v>43.686250000000001</v>
      </c>
      <c r="AA24" s="41">
        <f t="shared" si="4"/>
        <v>42.026250000000005</v>
      </c>
      <c r="AB24" s="41">
        <f t="shared" si="4"/>
        <v>39.53625000000001</v>
      </c>
    </row>
    <row r="25" spans="2:28" x14ac:dyDescent="0.25">
      <c r="B25" s="10">
        <v>4</v>
      </c>
      <c r="C25" s="41">
        <f>((4.05*2.78)*10.76)</f>
        <v>121.14683999999998</v>
      </c>
      <c r="D25" s="12" t="s">
        <v>86</v>
      </c>
      <c r="E25" s="41">
        <f>((E7+$C17)*$F17+(78-$E17)+($D17-85))</f>
        <v>36.112500000000004</v>
      </c>
      <c r="F25" s="41">
        <f t="shared" ref="F25:AB25" si="5">((F7+$C17)*$F17+(78-$E17)+($D17-85))</f>
        <v>33.622500000000002</v>
      </c>
      <c r="G25" s="41">
        <f t="shared" si="5"/>
        <v>31.132500000000007</v>
      </c>
      <c r="H25" s="41">
        <f t="shared" si="5"/>
        <v>28.642500000000005</v>
      </c>
      <c r="I25" s="41">
        <f t="shared" si="5"/>
        <v>26.152500000000003</v>
      </c>
      <c r="J25" s="41">
        <f t="shared" si="5"/>
        <v>24.492500000000007</v>
      </c>
      <c r="K25" s="41">
        <f t="shared" si="5"/>
        <v>22.832500000000007</v>
      </c>
      <c r="L25" s="41">
        <f t="shared" si="5"/>
        <v>21.172500000000007</v>
      </c>
      <c r="M25" s="41">
        <f t="shared" si="5"/>
        <v>20.342500000000005</v>
      </c>
      <c r="N25" s="41">
        <f t="shared" si="5"/>
        <v>19.512500000000006</v>
      </c>
      <c r="O25" s="41">
        <f t="shared" si="5"/>
        <v>19.512500000000006</v>
      </c>
      <c r="P25" s="41">
        <f t="shared" si="5"/>
        <v>19.512500000000006</v>
      </c>
      <c r="Q25" s="41">
        <f t="shared" si="5"/>
        <v>21.172500000000007</v>
      </c>
      <c r="R25" s="41">
        <f t="shared" si="5"/>
        <v>22.832500000000007</v>
      </c>
      <c r="S25" s="41">
        <f t="shared" si="5"/>
        <v>26.152500000000003</v>
      </c>
      <c r="T25" s="41">
        <f t="shared" si="5"/>
        <v>30.302500000000006</v>
      </c>
      <c r="U25" s="41">
        <f t="shared" si="5"/>
        <v>35.282500000000006</v>
      </c>
      <c r="V25" s="41">
        <f t="shared" si="5"/>
        <v>39.432500000000005</v>
      </c>
      <c r="W25" s="41">
        <f t="shared" si="5"/>
        <v>42.752500000000005</v>
      </c>
      <c r="X25" s="41">
        <f t="shared" si="5"/>
        <v>44.412500000000009</v>
      </c>
      <c r="Y25" s="41">
        <f t="shared" si="5"/>
        <v>44.412500000000009</v>
      </c>
      <c r="Z25" s="41">
        <f t="shared" si="5"/>
        <v>43.582500000000003</v>
      </c>
      <c r="AA25" s="41">
        <f t="shared" si="5"/>
        <v>41.092500000000001</v>
      </c>
      <c r="AB25" s="41">
        <f t="shared" si="5"/>
        <v>38.602500000000006</v>
      </c>
    </row>
    <row r="27" spans="2:28" x14ac:dyDescent="0.25">
      <c r="B27" s="17" t="s">
        <v>49</v>
      </c>
      <c r="C27" s="18"/>
      <c r="D27" s="19"/>
      <c r="E27" s="17" t="s">
        <v>50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</row>
    <row r="28" spans="2:28" x14ac:dyDescent="0.25">
      <c r="B28" s="43" t="s">
        <v>51</v>
      </c>
      <c r="C28" s="43" t="s">
        <v>41</v>
      </c>
      <c r="D28" s="43" t="s">
        <v>42</v>
      </c>
      <c r="E28" s="23">
        <v>4.1666666666666664E-2</v>
      </c>
      <c r="F28" s="24">
        <v>8.3333333333333301E-2</v>
      </c>
      <c r="G28" s="24">
        <v>0.125</v>
      </c>
      <c r="H28" s="24">
        <v>0.16666666666666699</v>
      </c>
      <c r="I28" s="24">
        <v>0.20833333333333301</v>
      </c>
      <c r="J28" s="24">
        <v>0.25</v>
      </c>
      <c r="K28" s="24">
        <v>0.29166666666666702</v>
      </c>
      <c r="L28" s="24">
        <v>0.33333333333333298</v>
      </c>
      <c r="M28" s="24">
        <v>0.375</v>
      </c>
      <c r="N28" s="24">
        <v>0.41666666666666702</v>
      </c>
      <c r="O28" s="24">
        <v>0.45833333333333298</v>
      </c>
      <c r="P28" s="24">
        <v>0.5</v>
      </c>
      <c r="Q28" s="24">
        <v>0.54166666666666696</v>
      </c>
      <c r="R28" s="24">
        <v>0.58333333333333304</v>
      </c>
      <c r="S28" s="24">
        <v>0.625</v>
      </c>
      <c r="T28" s="24">
        <v>0.66666666666666696</v>
      </c>
      <c r="U28" s="24">
        <v>0.70833333333333304</v>
      </c>
      <c r="V28" s="24">
        <v>0.75</v>
      </c>
      <c r="W28" s="24">
        <v>0.79166666666666696</v>
      </c>
      <c r="X28" s="24">
        <v>0.83333333333333304</v>
      </c>
      <c r="Y28" s="24">
        <v>0.875</v>
      </c>
      <c r="Z28" s="24">
        <v>0.91666666666666696</v>
      </c>
      <c r="AA28" s="24">
        <v>0.95833333333333304</v>
      </c>
      <c r="AB28" s="25">
        <v>1</v>
      </c>
    </row>
    <row r="29" spans="2:28" x14ac:dyDescent="0.25">
      <c r="B29" s="10">
        <v>1</v>
      </c>
      <c r="C29" s="2">
        <f>((1.54*2.26)*10.76)</f>
        <v>37.449103999999998</v>
      </c>
      <c r="D29" s="10" t="s">
        <v>52</v>
      </c>
      <c r="E29" s="10">
        <v>1</v>
      </c>
      <c r="F29" s="10">
        <v>0</v>
      </c>
      <c r="G29" s="10">
        <v>-1</v>
      </c>
      <c r="H29" s="10">
        <v>-2</v>
      </c>
      <c r="I29" s="10">
        <v>-2</v>
      </c>
      <c r="J29" s="10">
        <v>-2</v>
      </c>
      <c r="K29" s="10">
        <v>-2</v>
      </c>
      <c r="L29" s="10">
        <v>0</v>
      </c>
      <c r="M29" s="10">
        <v>2</v>
      </c>
      <c r="N29" s="10">
        <v>4</v>
      </c>
      <c r="O29" s="10">
        <v>7</v>
      </c>
      <c r="P29" s="10">
        <v>9</v>
      </c>
      <c r="Q29" s="10">
        <v>12</v>
      </c>
      <c r="R29" s="10">
        <v>13</v>
      </c>
      <c r="S29" s="10">
        <v>14</v>
      </c>
      <c r="T29" s="10">
        <v>14</v>
      </c>
      <c r="U29" s="10">
        <v>13</v>
      </c>
      <c r="V29" s="10">
        <v>12</v>
      </c>
      <c r="W29" s="10">
        <v>10</v>
      </c>
      <c r="X29" s="10">
        <v>8</v>
      </c>
      <c r="Y29" s="10">
        <v>6</v>
      </c>
      <c r="Z29" s="10">
        <v>4</v>
      </c>
      <c r="AA29" s="10">
        <v>3</v>
      </c>
      <c r="AB29" s="10">
        <v>2</v>
      </c>
    </row>
    <row r="31" spans="2:28" x14ac:dyDescent="0.25">
      <c r="B31" s="44" t="s">
        <v>53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</row>
    <row r="32" spans="2:28" x14ac:dyDescent="0.25">
      <c r="B32" s="45" t="s">
        <v>54</v>
      </c>
      <c r="C32" s="45"/>
      <c r="D32" s="45"/>
      <c r="E32" s="10">
        <v>0.09</v>
      </c>
      <c r="F32" s="10">
        <v>0.08</v>
      </c>
      <c r="G32" s="10">
        <v>7.0000000000000007E-2</v>
      </c>
      <c r="H32" s="10">
        <v>0.06</v>
      </c>
      <c r="I32" s="10">
        <v>0.05</v>
      </c>
      <c r="J32" s="10">
        <v>0.14000000000000001</v>
      </c>
      <c r="K32" s="10">
        <v>0.26</v>
      </c>
      <c r="L32" s="10">
        <v>0.38</v>
      </c>
      <c r="M32" s="10">
        <v>0.48</v>
      </c>
      <c r="N32" s="10">
        <v>0.54</v>
      </c>
      <c r="O32" s="10">
        <v>0.56000000000000005</v>
      </c>
      <c r="P32" s="10">
        <v>0.51</v>
      </c>
      <c r="Q32" s="10">
        <v>0.45</v>
      </c>
      <c r="R32" s="10">
        <v>0.4</v>
      </c>
      <c r="S32" s="10">
        <v>0.36</v>
      </c>
      <c r="T32" s="10">
        <v>0.33</v>
      </c>
      <c r="U32" s="10">
        <v>0.28999999999999998</v>
      </c>
      <c r="V32" s="10">
        <v>0.25</v>
      </c>
      <c r="W32" s="10">
        <v>0.21</v>
      </c>
      <c r="X32" s="10">
        <v>0.18</v>
      </c>
      <c r="Y32" s="10">
        <v>0.16</v>
      </c>
      <c r="Z32" s="10">
        <v>0.14000000000000001</v>
      </c>
      <c r="AA32" s="10">
        <v>0.12</v>
      </c>
      <c r="AB32" s="10">
        <v>0.1</v>
      </c>
    </row>
    <row r="33" spans="2:28" x14ac:dyDescent="0.25">
      <c r="B33" s="46" t="s">
        <v>88</v>
      </c>
      <c r="C33" s="46"/>
      <c r="D33" s="46"/>
      <c r="E33" s="47">
        <f>+'DATOS '!T11</f>
        <v>140</v>
      </c>
    </row>
    <row r="34" spans="2:28" x14ac:dyDescent="0.25">
      <c r="B34" s="46" t="s">
        <v>55</v>
      </c>
      <c r="C34" s="46"/>
      <c r="D34" s="46"/>
      <c r="E34" s="47">
        <v>0.98</v>
      </c>
    </row>
    <row r="35" spans="2:28" x14ac:dyDescent="0.25">
      <c r="B35" s="48" t="s">
        <v>56</v>
      </c>
      <c r="C35" s="48"/>
      <c r="D35" s="48"/>
      <c r="E35" s="47">
        <v>0.75</v>
      </c>
    </row>
    <row r="37" spans="2:28" x14ac:dyDescent="0.25">
      <c r="B37" s="49" t="s">
        <v>39</v>
      </c>
      <c r="C37" s="50"/>
      <c r="D37" s="51"/>
      <c r="E37" s="29" t="s">
        <v>58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1"/>
    </row>
    <row r="38" spans="2:28" x14ac:dyDescent="0.25">
      <c r="B38" s="52" t="s">
        <v>28</v>
      </c>
      <c r="C38" s="53" t="s">
        <v>41</v>
      </c>
      <c r="D38" s="54" t="s">
        <v>42</v>
      </c>
      <c r="E38" s="55">
        <v>4.1666666666666664E-2</v>
      </c>
      <c r="F38" s="56">
        <v>8.3333333333333301E-2</v>
      </c>
      <c r="G38" s="56">
        <v>0.125</v>
      </c>
      <c r="H38" s="56">
        <v>0.16666666666666699</v>
      </c>
      <c r="I38" s="56">
        <v>0.20833333333333301</v>
      </c>
      <c r="J38" s="56">
        <v>0.25</v>
      </c>
      <c r="K38" s="56">
        <v>0.29166666666666702</v>
      </c>
      <c r="L38" s="56">
        <v>0.33333333333333298</v>
      </c>
      <c r="M38" s="56">
        <v>0.375</v>
      </c>
      <c r="N38" s="56">
        <v>0.41666666666666702</v>
      </c>
      <c r="O38" s="56">
        <v>0.45833333333333298</v>
      </c>
      <c r="P38" s="56">
        <v>0.5</v>
      </c>
      <c r="Q38" s="56">
        <v>0.54166666666666696</v>
      </c>
      <c r="R38" s="56">
        <v>0.58333333333333304</v>
      </c>
      <c r="S38" s="56">
        <v>0.625</v>
      </c>
      <c r="T38" s="56">
        <v>0.66666666666666696</v>
      </c>
      <c r="U38" s="56">
        <v>0.70833333333333304</v>
      </c>
      <c r="V38" s="56">
        <v>0.75</v>
      </c>
      <c r="W38" s="56">
        <v>0.79166666666666696</v>
      </c>
      <c r="X38" s="56">
        <v>0.83333333333333304</v>
      </c>
      <c r="Y38" s="56">
        <v>0.875</v>
      </c>
      <c r="Z38" s="56">
        <v>0.91666666666666696</v>
      </c>
      <c r="AA38" s="56">
        <v>0.95833333333333304</v>
      </c>
      <c r="AB38" s="57">
        <v>1</v>
      </c>
    </row>
    <row r="39" spans="2:28" x14ac:dyDescent="0.25">
      <c r="B39" s="10">
        <v>1</v>
      </c>
      <c r="C39" s="41">
        <f>((1.1*2.78)*10.76)</f>
        <v>32.90408</v>
      </c>
      <c r="D39" s="12" t="s">
        <v>33</v>
      </c>
      <c r="E39" s="41">
        <f>($G14*$C39*E22)</f>
        <v>375.8780999224806</v>
      </c>
      <c r="F39" s="41">
        <f t="shared" ref="F39:AB39" si="6">($G14*$C39*F22)</f>
        <v>344.1218366666667</v>
      </c>
      <c r="G39" s="41">
        <f t="shared" si="6"/>
        <v>322.95099449612405</v>
      </c>
      <c r="H39" s="41">
        <f t="shared" si="6"/>
        <v>301.78015232558141</v>
      </c>
      <c r="I39" s="41">
        <f t="shared" si="6"/>
        <v>280.60931015503877</v>
      </c>
      <c r="J39" s="41">
        <f t="shared" si="6"/>
        <v>270.02388906976751</v>
      </c>
      <c r="K39" s="41">
        <f>($G14*$C39*K22)</f>
        <v>248.85304689922486</v>
      </c>
      <c r="L39" s="41">
        <f t="shared" si="6"/>
        <v>248.85304689922486</v>
      </c>
      <c r="M39" s="41">
        <f>($G14*$C39*M22)</f>
        <v>270.02388906976751</v>
      </c>
      <c r="N39" s="41">
        <f t="shared" si="6"/>
        <v>301.78015232558141</v>
      </c>
      <c r="O39" s="41">
        <f t="shared" si="6"/>
        <v>344.1218366666667</v>
      </c>
      <c r="P39" s="41">
        <f t="shared" si="6"/>
        <v>397.0489420930233</v>
      </c>
      <c r="Q39" s="41">
        <f t="shared" si="6"/>
        <v>439.39062643410847</v>
      </c>
      <c r="R39" s="41">
        <f t="shared" si="6"/>
        <v>471.14688968992255</v>
      </c>
      <c r="S39" s="41">
        <f t="shared" si="6"/>
        <v>492.31773186046513</v>
      </c>
      <c r="T39" s="41">
        <f t="shared" si="6"/>
        <v>502.90315294573645</v>
      </c>
      <c r="U39" s="41">
        <f t="shared" si="6"/>
        <v>502.90315294573645</v>
      </c>
      <c r="V39" s="41">
        <f t="shared" si="6"/>
        <v>502.90315294573645</v>
      </c>
      <c r="W39" s="41">
        <f t="shared" si="6"/>
        <v>492.31773186046513</v>
      </c>
      <c r="X39" s="41">
        <f t="shared" si="6"/>
        <v>481.73231077519387</v>
      </c>
      <c r="Y39" s="41">
        <f t="shared" si="6"/>
        <v>460.56146860465117</v>
      </c>
      <c r="Z39" s="41">
        <f t="shared" si="6"/>
        <v>439.39062643410847</v>
      </c>
      <c r="AA39" s="41">
        <f t="shared" si="6"/>
        <v>418.21978426356588</v>
      </c>
      <c r="AB39" s="41">
        <f t="shared" si="6"/>
        <v>397.0489420930233</v>
      </c>
    </row>
    <row r="40" spans="2:28" x14ac:dyDescent="0.25">
      <c r="B40" s="10">
        <v>2</v>
      </c>
      <c r="C40" s="41">
        <f>((3.02*2.78)*10.76)</f>
        <v>90.336655999999991</v>
      </c>
      <c r="D40" s="12" t="s">
        <v>29</v>
      </c>
      <c r="E40" s="41">
        <f>($G15*$C40*E23)</f>
        <v>1093.712546891473</v>
      </c>
      <c r="F40" s="41">
        <f t="shared" ref="F40:AB40" si="7">($G15*$C40*F23)</f>
        <v>1035.5889620232558</v>
      </c>
      <c r="G40" s="41">
        <f t="shared" si="7"/>
        <v>977.46537715503882</v>
      </c>
      <c r="H40" s="41">
        <f t="shared" si="7"/>
        <v>919.34179228682183</v>
      </c>
      <c r="I40" s="41">
        <f t="shared" si="7"/>
        <v>890.27999985271322</v>
      </c>
      <c r="J40" s="41">
        <f t="shared" si="7"/>
        <v>832.15641498449622</v>
      </c>
      <c r="K40" s="41">
        <f t="shared" si="7"/>
        <v>803.09462255038773</v>
      </c>
      <c r="L40" s="41">
        <f t="shared" si="7"/>
        <v>832.15641498449622</v>
      </c>
      <c r="M40" s="41">
        <f t="shared" si="7"/>
        <v>890.27999985271322</v>
      </c>
      <c r="N40" s="41">
        <f t="shared" si="7"/>
        <v>1006.5271695891473</v>
      </c>
      <c r="O40" s="41">
        <f t="shared" si="7"/>
        <v>1093.712546891473</v>
      </c>
      <c r="P40" s="41">
        <f t="shared" si="7"/>
        <v>1180.8979241937986</v>
      </c>
      <c r="Q40" s="41">
        <f t="shared" si="7"/>
        <v>1239.0215090620154</v>
      </c>
      <c r="R40" s="41">
        <f t="shared" si="7"/>
        <v>1268.083301496124</v>
      </c>
      <c r="S40" s="41">
        <f t="shared" si="7"/>
        <v>1268.083301496124</v>
      </c>
      <c r="T40" s="41">
        <f t="shared" si="7"/>
        <v>1297.1450939302324</v>
      </c>
      <c r="U40" s="41">
        <f t="shared" si="7"/>
        <v>1297.1450939302324</v>
      </c>
      <c r="V40" s="41">
        <f t="shared" si="7"/>
        <v>1326.2068863643412</v>
      </c>
      <c r="W40" s="41">
        <f t="shared" si="7"/>
        <v>1326.2068863643412</v>
      </c>
      <c r="X40" s="41">
        <f t="shared" si="7"/>
        <v>1297.1450939302324</v>
      </c>
      <c r="Y40" s="41">
        <f t="shared" si="7"/>
        <v>1268.083301496124</v>
      </c>
      <c r="Z40" s="41">
        <f t="shared" si="7"/>
        <v>1239.0215090620154</v>
      </c>
      <c r="AA40" s="41">
        <f t="shared" si="7"/>
        <v>1180.8979241937986</v>
      </c>
      <c r="AB40" s="41">
        <f t="shared" si="7"/>
        <v>1122.7743393255814</v>
      </c>
    </row>
    <row r="41" spans="2:28" x14ac:dyDescent="0.25">
      <c r="B41" s="10">
        <v>3</v>
      </c>
      <c r="C41" s="41">
        <f>((3.3*2.78)*10.76)</f>
        <v>98.712239999999994</v>
      </c>
      <c r="D41" s="12" t="s">
        <v>30</v>
      </c>
      <c r="E41" s="41">
        <f>($G16*$C41*E24)</f>
        <v>1153.9658889814814</v>
      </c>
      <c r="F41" s="41">
        <f t="shared" ref="F41:AB41" si="8">($G16*$C41*F24)</f>
        <v>1078.1037045370369</v>
      </c>
      <c r="G41" s="41">
        <f t="shared" si="8"/>
        <v>1002.2415200925927</v>
      </c>
      <c r="H41" s="41">
        <f t="shared" si="8"/>
        <v>951.66673046296296</v>
      </c>
      <c r="I41" s="41">
        <f t="shared" si="8"/>
        <v>875.80454601851852</v>
      </c>
      <c r="J41" s="41">
        <f t="shared" si="8"/>
        <v>825.22975638888897</v>
      </c>
      <c r="K41" s="41">
        <f t="shared" si="8"/>
        <v>774.6549667592592</v>
      </c>
      <c r="L41" s="41">
        <f t="shared" si="8"/>
        <v>749.36757194444442</v>
      </c>
      <c r="M41" s="41">
        <f t="shared" si="8"/>
        <v>724.08017712962976</v>
      </c>
      <c r="N41" s="41">
        <f t="shared" si="8"/>
        <v>698.79278231481487</v>
      </c>
      <c r="O41" s="41">
        <f t="shared" si="8"/>
        <v>698.79278231481487</v>
      </c>
      <c r="P41" s="41">
        <f t="shared" si="8"/>
        <v>724.08017712962976</v>
      </c>
      <c r="Q41" s="41">
        <f t="shared" si="8"/>
        <v>749.36757194444442</v>
      </c>
      <c r="R41" s="41">
        <f t="shared" si="8"/>
        <v>774.6549667592592</v>
      </c>
      <c r="S41" s="41">
        <f t="shared" si="8"/>
        <v>825.22975638888897</v>
      </c>
      <c r="T41" s="41">
        <f t="shared" si="8"/>
        <v>875.80454601851852</v>
      </c>
      <c r="U41" s="41">
        <f t="shared" si="8"/>
        <v>976.95412527777773</v>
      </c>
      <c r="V41" s="41">
        <f t="shared" si="8"/>
        <v>1078.1037045370369</v>
      </c>
      <c r="W41" s="41">
        <f t="shared" si="8"/>
        <v>1204.5406786111112</v>
      </c>
      <c r="X41" s="41">
        <f t="shared" si="8"/>
        <v>1305.6902578703703</v>
      </c>
      <c r="Y41" s="41">
        <f t="shared" si="8"/>
        <v>1330.9776526851849</v>
      </c>
      <c r="Z41" s="41">
        <f t="shared" si="8"/>
        <v>1330.9776526851849</v>
      </c>
      <c r="AA41" s="41">
        <f t="shared" si="8"/>
        <v>1280.4028630555556</v>
      </c>
      <c r="AB41" s="41">
        <f t="shared" si="8"/>
        <v>1204.5406786111112</v>
      </c>
    </row>
    <row r="42" spans="2:28" x14ac:dyDescent="0.25">
      <c r="B42" s="10">
        <v>4</v>
      </c>
      <c r="C42" s="41">
        <f>((4.05*2.78)*10.76)</f>
        <v>121.14683999999998</v>
      </c>
      <c r="D42" s="12" t="s">
        <v>86</v>
      </c>
      <c r="E42" s="41">
        <f>($G17*$C42*E25)</f>
        <v>1350.2824874999999</v>
      </c>
      <c r="F42" s="41">
        <f t="shared" ref="F42:AB42" si="9">($G17*$C42*F25)</f>
        <v>1257.1788974999997</v>
      </c>
      <c r="G42" s="41">
        <f t="shared" si="9"/>
        <v>1164.0753075</v>
      </c>
      <c r="H42" s="41">
        <f t="shared" si="9"/>
        <v>1070.9717174999998</v>
      </c>
      <c r="I42" s="41">
        <f t="shared" si="9"/>
        <v>977.8681274999999</v>
      </c>
      <c r="J42" s="41">
        <f t="shared" si="9"/>
        <v>915.79906750000009</v>
      </c>
      <c r="K42" s="41">
        <f t="shared" si="9"/>
        <v>853.73000750000006</v>
      </c>
      <c r="L42" s="41">
        <f t="shared" si="9"/>
        <v>791.66094750000002</v>
      </c>
      <c r="M42" s="41">
        <f t="shared" si="9"/>
        <v>760.6264175</v>
      </c>
      <c r="N42" s="41">
        <f t="shared" si="9"/>
        <v>729.5918875000001</v>
      </c>
      <c r="O42" s="41">
        <f t="shared" si="9"/>
        <v>729.5918875000001</v>
      </c>
      <c r="P42" s="41">
        <f t="shared" si="9"/>
        <v>729.5918875000001</v>
      </c>
      <c r="Q42" s="41">
        <f t="shared" si="9"/>
        <v>791.66094750000002</v>
      </c>
      <c r="R42" s="41">
        <f t="shared" si="9"/>
        <v>853.73000750000006</v>
      </c>
      <c r="S42" s="41">
        <f t="shared" si="9"/>
        <v>977.8681274999999</v>
      </c>
      <c r="T42" s="41">
        <f t="shared" si="9"/>
        <v>1133.0407774999999</v>
      </c>
      <c r="U42" s="41">
        <f t="shared" si="9"/>
        <v>1319.2479575</v>
      </c>
      <c r="V42" s="41">
        <f>($G17*$C42*V25)</f>
        <v>1474.4206074999997</v>
      </c>
      <c r="W42" s="41">
        <f t="shared" si="9"/>
        <v>1598.5587274999998</v>
      </c>
      <c r="X42" s="41">
        <f t="shared" si="9"/>
        <v>1660.6277874999998</v>
      </c>
      <c r="Y42" s="41">
        <f t="shared" si="9"/>
        <v>1660.6277874999998</v>
      </c>
      <c r="Z42" s="41">
        <f t="shared" si="9"/>
        <v>1629.5932574999997</v>
      </c>
      <c r="AA42" s="41">
        <f t="shared" si="9"/>
        <v>1536.4896674999998</v>
      </c>
      <c r="AB42" s="41">
        <f t="shared" si="9"/>
        <v>1443.3860774999998</v>
      </c>
    </row>
    <row r="43" spans="2:28" x14ac:dyDescent="0.25">
      <c r="C43" s="20" t="s">
        <v>47</v>
      </c>
      <c r="D43" s="21" t="s">
        <v>41</v>
      </c>
      <c r="E43" s="58" t="s">
        <v>59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spans="2:28" x14ac:dyDescent="0.25">
      <c r="C44" s="33">
        <f>+'DATOS '!J15</f>
        <v>0.40322580645161293</v>
      </c>
      <c r="D44" s="33">
        <f>(3.3*4.05*10.76)</f>
        <v>143.80739999999997</v>
      </c>
      <c r="E44" s="41">
        <f>(($C44*$D44)*($N13-$L13))</f>
        <v>521.88169354838703</v>
      </c>
      <c r="F44" s="41">
        <f t="shared" ref="F44:AB44" si="10">(($C44*$D44)*($N13-$L13))</f>
        <v>521.88169354838703</v>
      </c>
      <c r="G44" s="41">
        <f t="shared" si="10"/>
        <v>521.88169354838703</v>
      </c>
      <c r="H44" s="41">
        <f t="shared" si="10"/>
        <v>521.88169354838703</v>
      </c>
      <c r="I44" s="41">
        <f t="shared" si="10"/>
        <v>521.88169354838703</v>
      </c>
      <c r="J44" s="41">
        <f t="shared" si="10"/>
        <v>521.88169354838703</v>
      </c>
      <c r="K44" s="41">
        <f t="shared" si="10"/>
        <v>521.88169354838703</v>
      </c>
      <c r="L44" s="41">
        <f t="shared" si="10"/>
        <v>521.88169354838703</v>
      </c>
      <c r="M44" s="41">
        <f t="shared" si="10"/>
        <v>521.88169354838703</v>
      </c>
      <c r="N44" s="41">
        <f t="shared" si="10"/>
        <v>521.88169354838703</v>
      </c>
      <c r="O44" s="41">
        <f t="shared" si="10"/>
        <v>521.88169354838703</v>
      </c>
      <c r="P44" s="41">
        <f t="shared" si="10"/>
        <v>521.88169354838703</v>
      </c>
      <c r="Q44" s="41">
        <f t="shared" si="10"/>
        <v>521.88169354838703</v>
      </c>
      <c r="R44" s="41">
        <f t="shared" si="10"/>
        <v>521.88169354838703</v>
      </c>
      <c r="S44" s="41">
        <f t="shared" si="10"/>
        <v>521.88169354838703</v>
      </c>
      <c r="T44" s="41">
        <f t="shared" si="10"/>
        <v>521.88169354838703</v>
      </c>
      <c r="U44" s="41">
        <f t="shared" si="10"/>
        <v>521.88169354838703</v>
      </c>
      <c r="V44" s="41">
        <f t="shared" si="10"/>
        <v>521.88169354838703</v>
      </c>
      <c r="W44" s="41">
        <f t="shared" si="10"/>
        <v>521.88169354838703</v>
      </c>
      <c r="X44" s="41">
        <f t="shared" si="10"/>
        <v>521.88169354838703</v>
      </c>
      <c r="Y44" s="41">
        <f t="shared" si="10"/>
        <v>521.88169354838703</v>
      </c>
      <c r="Z44" s="41">
        <f t="shared" si="10"/>
        <v>521.88169354838703</v>
      </c>
      <c r="AA44" s="41">
        <f t="shared" si="10"/>
        <v>521.88169354838703</v>
      </c>
      <c r="AB44" s="41">
        <f t="shared" si="10"/>
        <v>521.88169354838703</v>
      </c>
    </row>
    <row r="45" spans="2:28" x14ac:dyDescent="0.25">
      <c r="B45" s="59"/>
      <c r="C45" s="59"/>
      <c r="D45" s="59"/>
    </row>
    <row r="46" spans="2:28" x14ac:dyDescent="0.25">
      <c r="B46" s="59"/>
      <c r="C46" s="59"/>
      <c r="D46" s="59"/>
    </row>
    <row r="47" spans="2:28" x14ac:dyDescent="0.25">
      <c r="B47" s="43" t="s">
        <v>31</v>
      </c>
      <c r="C47" s="43" t="s">
        <v>41</v>
      </c>
      <c r="D47" s="43" t="s">
        <v>42</v>
      </c>
      <c r="E47" s="58" t="s">
        <v>60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2:28" x14ac:dyDescent="0.25">
      <c r="B48" s="10">
        <v>1</v>
      </c>
      <c r="C48" s="2">
        <f>((1.54*2.26)*10.76)</f>
        <v>37.449103999999998</v>
      </c>
      <c r="D48" s="10" t="s">
        <v>87</v>
      </c>
      <c r="E48" s="60">
        <f>($E35*$C48*E29)+($C48*$E34*$E33*E32)</f>
        <v>490.50836419199993</v>
      </c>
      <c r="F48" s="60">
        <f>($E35*$C48*F29)+($C48*$E34*$E33*F32)</f>
        <v>411.041365504</v>
      </c>
      <c r="G48" s="60">
        <f>($E35*$C48*G29)+($C48*$E34*$E33*G32)</f>
        <v>331.57436681600007</v>
      </c>
      <c r="H48" s="60">
        <f>($E35*$C48*H29)+($C48*$E34*$E33*H32)</f>
        <v>252.10736812799996</v>
      </c>
      <c r="I48" s="60">
        <f>($E35*$C48*I29)+($C48*$E34*$E33*I32)</f>
        <v>200.72719744</v>
      </c>
      <c r="J48" s="60">
        <f t="shared" ref="J48:AB48" si="11">($E35*$C48*J29)+($C48*$E34*$E33*J32)</f>
        <v>663.14873363200013</v>
      </c>
      <c r="K48" s="60">
        <f t="shared" si="11"/>
        <v>1279.7107818880002</v>
      </c>
      <c r="L48" s="60">
        <f t="shared" si="11"/>
        <v>1952.4464861439999</v>
      </c>
      <c r="M48" s="60">
        <f t="shared" si="11"/>
        <v>2522.4218490239996</v>
      </c>
      <c r="N48" s="60">
        <f t="shared" si="11"/>
        <v>2886.8765291519999</v>
      </c>
      <c r="O48" s="60">
        <f t="shared" si="11"/>
        <v>3073.8973545280001</v>
      </c>
      <c r="P48" s="60">
        <f t="shared" si="11"/>
        <v>2873.170157088</v>
      </c>
      <c r="Q48" s="60">
        <f t="shared" si="11"/>
        <v>2649.14961696</v>
      </c>
      <c r="R48" s="60">
        <f t="shared" si="11"/>
        <v>2420.33559152</v>
      </c>
      <c r="S48" s="60">
        <f t="shared" si="11"/>
        <v>2242.9017367679999</v>
      </c>
      <c r="T48" s="60">
        <f t="shared" si="11"/>
        <v>2088.7612247040001</v>
      </c>
      <c r="U48" s="60">
        <f t="shared" si="11"/>
        <v>1855.1537139519996</v>
      </c>
      <c r="V48" s="60">
        <f t="shared" si="11"/>
        <v>1621.5462032</v>
      </c>
      <c r="W48" s="60">
        <f t="shared" si="11"/>
        <v>1359.8518644479998</v>
      </c>
      <c r="X48" s="60">
        <f t="shared" si="11"/>
        <v>1149.5376963839999</v>
      </c>
      <c r="Y48" s="60">
        <f t="shared" si="11"/>
        <v>990.60369900799992</v>
      </c>
      <c r="Z48" s="60">
        <f t="shared" si="11"/>
        <v>831.66970163200006</v>
      </c>
      <c r="AA48" s="60">
        <f t="shared" si="11"/>
        <v>700.82253225599993</v>
      </c>
      <c r="AB48" s="60">
        <f t="shared" si="11"/>
        <v>569.97536287999992</v>
      </c>
    </row>
    <row r="50" spans="2:28" x14ac:dyDescent="0.25">
      <c r="B50" s="61" t="s">
        <v>35</v>
      </c>
      <c r="C50" s="61" t="s">
        <v>61</v>
      </c>
      <c r="D50" s="43" t="s">
        <v>62</v>
      </c>
      <c r="E50" s="58" t="s">
        <v>63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</row>
    <row r="51" spans="2:28" x14ac:dyDescent="0.25">
      <c r="B51" s="10">
        <v>245</v>
      </c>
      <c r="C51" s="10">
        <v>155</v>
      </c>
      <c r="D51" s="10">
        <v>25</v>
      </c>
      <c r="E51" s="10">
        <f>($D51*$B51*1)+($D51*$C51)</f>
        <v>10000</v>
      </c>
      <c r="F51" s="10">
        <f t="shared" ref="F51:AB51" si="12">($D51*$B51*1)+($D51*$C51)</f>
        <v>10000</v>
      </c>
      <c r="G51" s="10">
        <f t="shared" si="12"/>
        <v>10000</v>
      </c>
      <c r="H51" s="10">
        <f t="shared" si="12"/>
        <v>10000</v>
      </c>
      <c r="I51" s="10">
        <f t="shared" si="12"/>
        <v>10000</v>
      </c>
      <c r="J51" s="10">
        <f t="shared" si="12"/>
        <v>10000</v>
      </c>
      <c r="K51" s="10">
        <f t="shared" si="12"/>
        <v>10000</v>
      </c>
      <c r="L51" s="10">
        <f t="shared" si="12"/>
        <v>10000</v>
      </c>
      <c r="M51" s="10">
        <f t="shared" si="12"/>
        <v>10000</v>
      </c>
      <c r="N51" s="10">
        <f t="shared" si="12"/>
        <v>10000</v>
      </c>
      <c r="O51" s="10">
        <f t="shared" si="12"/>
        <v>10000</v>
      </c>
      <c r="P51" s="10">
        <f t="shared" si="12"/>
        <v>10000</v>
      </c>
      <c r="Q51" s="10">
        <f t="shared" si="12"/>
        <v>10000</v>
      </c>
      <c r="R51" s="10">
        <f t="shared" si="12"/>
        <v>10000</v>
      </c>
      <c r="S51" s="10">
        <f t="shared" si="12"/>
        <v>10000</v>
      </c>
      <c r="T51" s="10">
        <f t="shared" si="12"/>
        <v>10000</v>
      </c>
      <c r="U51" s="10">
        <f t="shared" si="12"/>
        <v>10000</v>
      </c>
      <c r="V51" s="10">
        <f t="shared" si="12"/>
        <v>10000</v>
      </c>
      <c r="W51" s="10">
        <f t="shared" si="12"/>
        <v>10000</v>
      </c>
      <c r="X51" s="10">
        <f t="shared" si="12"/>
        <v>10000</v>
      </c>
      <c r="Y51" s="10">
        <f t="shared" si="12"/>
        <v>10000</v>
      </c>
      <c r="Z51" s="10">
        <f t="shared" si="12"/>
        <v>10000</v>
      </c>
      <c r="AA51" s="10">
        <f t="shared" si="12"/>
        <v>10000</v>
      </c>
      <c r="AB51" s="10">
        <f t="shared" si="12"/>
        <v>10000</v>
      </c>
    </row>
    <row r="52" spans="2:28" x14ac:dyDescent="0.25">
      <c r="B52" s="43" t="s">
        <v>64</v>
      </c>
      <c r="C52" s="43" t="s">
        <v>65</v>
      </c>
      <c r="D52" s="43" t="s">
        <v>66</v>
      </c>
      <c r="E52" s="58" t="s">
        <v>67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</row>
    <row r="53" spans="2:28" x14ac:dyDescent="0.25">
      <c r="B53" s="62">
        <v>32</v>
      </c>
      <c r="C53" s="10">
        <v>6</v>
      </c>
      <c r="D53" s="10">
        <v>3.41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f>(($B53*$D53)*$C53)*0.18</f>
        <v>117.8496</v>
      </c>
      <c r="M53" s="41">
        <f t="shared" ref="M53:X53" si="13">(($B53*$D53)*$C53)*0.18</f>
        <v>117.8496</v>
      </c>
      <c r="N53" s="41">
        <f t="shared" si="13"/>
        <v>117.8496</v>
      </c>
      <c r="O53" s="41">
        <f t="shared" si="13"/>
        <v>117.8496</v>
      </c>
      <c r="P53" s="41">
        <f t="shared" si="13"/>
        <v>117.8496</v>
      </c>
      <c r="Q53" s="41">
        <f t="shared" si="13"/>
        <v>117.8496</v>
      </c>
      <c r="R53" s="41">
        <f t="shared" si="13"/>
        <v>117.8496</v>
      </c>
      <c r="S53" s="41">
        <f t="shared" si="13"/>
        <v>117.8496</v>
      </c>
      <c r="T53" s="41">
        <f t="shared" si="13"/>
        <v>117.8496</v>
      </c>
      <c r="U53" s="41">
        <f t="shared" si="13"/>
        <v>117.8496</v>
      </c>
      <c r="V53" s="41">
        <f t="shared" si="13"/>
        <v>117.8496</v>
      </c>
      <c r="W53" s="41">
        <f t="shared" si="13"/>
        <v>117.8496</v>
      </c>
      <c r="X53" s="41">
        <f t="shared" si="13"/>
        <v>117.8496</v>
      </c>
      <c r="Y53" s="41">
        <v>0</v>
      </c>
      <c r="Z53" s="41">
        <v>0</v>
      </c>
      <c r="AA53" s="41">
        <v>0</v>
      </c>
      <c r="AB53" s="41">
        <v>0</v>
      </c>
    </row>
    <row r="54" spans="2:28" x14ac:dyDescent="0.25">
      <c r="E54" s="58" t="s">
        <v>68</v>
      </c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</row>
    <row r="55" spans="2:28" x14ac:dyDescent="0.25">
      <c r="E55" s="42">
        <f>SUM(E39,E40,E41,E42,E44,E46,E48,E51,E53)/12000</f>
        <v>1.2488524234196519</v>
      </c>
      <c r="F55" s="42">
        <f t="shared" ref="F55:K55" si="14">SUM(F39:F42,F44,F48,F51)/12000</f>
        <v>1.2206597049816121</v>
      </c>
      <c r="G55" s="42">
        <f t="shared" si="14"/>
        <v>1.193349104967345</v>
      </c>
      <c r="H55" s="42">
        <f t="shared" si="14"/>
        <v>1.1681457878543127</v>
      </c>
      <c r="I55" s="42">
        <f t="shared" si="14"/>
        <v>1.1455975728762213</v>
      </c>
      <c r="J55" s="42">
        <f t="shared" si="14"/>
        <v>1.1690199629269615</v>
      </c>
      <c r="K55" s="42">
        <f t="shared" si="14"/>
        <v>1.2068270932621048</v>
      </c>
      <c r="L55" s="42">
        <f t="shared" ref="L55:X55" si="15">SUM(L39:L42,L44,L46,L48,L51,L53)/12000</f>
        <v>1.2678513134183793</v>
      </c>
      <c r="M55" s="42">
        <f t="shared" si="15"/>
        <v>1.3172636355103746</v>
      </c>
      <c r="N55" s="42">
        <f t="shared" si="15"/>
        <v>1.3552749845358274</v>
      </c>
      <c r="O55" s="42">
        <f t="shared" si="15"/>
        <v>1.3816539751207786</v>
      </c>
      <c r="P55" s="42">
        <f t="shared" si="15"/>
        <v>1.3787100317960701</v>
      </c>
      <c r="Q55" s="42">
        <f t="shared" si="15"/>
        <v>1.3756934637874132</v>
      </c>
      <c r="R55" s="42">
        <f t="shared" si="15"/>
        <v>1.3689735042094744</v>
      </c>
      <c r="S55" s="42">
        <f t="shared" si="15"/>
        <v>1.3705109956301555</v>
      </c>
      <c r="T55" s="42">
        <f t="shared" si="15"/>
        <v>1.3781155073872395</v>
      </c>
      <c r="U55" s="42">
        <f t="shared" si="15"/>
        <v>1.3825946114295111</v>
      </c>
      <c r="V55" s="42">
        <f t="shared" si="15"/>
        <v>1.3869093206746252</v>
      </c>
      <c r="W55" s="42">
        <f t="shared" si="15"/>
        <v>1.3851005985276921</v>
      </c>
      <c r="X55" s="42">
        <f t="shared" si="15"/>
        <v>1.3778720366673487</v>
      </c>
      <c r="Y55" s="42">
        <f>SUM(Y39:Y42,Y44,Y48,Y51)/12000</f>
        <v>1.352727966903529</v>
      </c>
      <c r="Z55" s="42">
        <f>SUM(Z39:Z42,Z44,Z48,Z51)/12000</f>
        <v>1.3327112034051414</v>
      </c>
      <c r="AA55" s="42">
        <f>SUM(AA39:AA42,AA44,AA48,AA51)/12000</f>
        <v>1.3032262054014425</v>
      </c>
      <c r="AB55" s="42">
        <f>SUM(AB39:AB42,AB44,AB48,AB51)/12000</f>
        <v>1.2716339244965085</v>
      </c>
    </row>
    <row r="57" spans="2:28" ht="15.75" thickBot="1" x14ac:dyDescent="0.3"/>
    <row r="58" spans="2:28" ht="15.75" thickBot="1" x14ac:dyDescent="0.3">
      <c r="V58" s="63" t="s">
        <v>85</v>
      </c>
      <c r="W58" s="64"/>
      <c r="X58" s="64"/>
      <c r="Y58" s="64"/>
      <c r="Z58" s="65">
        <f>SUM(E55:AB55)</f>
        <v>31.339274929189724</v>
      </c>
    </row>
  </sheetData>
  <sheetProtection algorithmName="SHA-512" hashValue="8T17WfgagCPr/+pJFjOofDIuFxEfZokUTjKox2mj7wE8/w1RQqTUWh2mwYftSUQ7rzVtg1EZFBqwIYEBZczLtA==" saltValue="VzA27I03n+Lj7KUNevrACg==" spinCount="100000" sheet="1" objects="1" scenarios="1" selectLockedCells="1" selectUnlockedCells="1"/>
  <mergeCells count="26">
    <mergeCell ref="B2:D2"/>
    <mergeCell ref="E2:AB2"/>
    <mergeCell ref="B12:G12"/>
    <mergeCell ref="L12:M12"/>
    <mergeCell ref="N12:O12"/>
    <mergeCell ref="P12:T12"/>
    <mergeCell ref="B37:D37"/>
    <mergeCell ref="E37:AB37"/>
    <mergeCell ref="L13:M13"/>
    <mergeCell ref="N13:O13"/>
    <mergeCell ref="P13:T13"/>
    <mergeCell ref="B20:D20"/>
    <mergeCell ref="E20:AB20"/>
    <mergeCell ref="B27:D27"/>
    <mergeCell ref="E27:AB27"/>
    <mergeCell ref="B31:AB31"/>
    <mergeCell ref="B32:D32"/>
    <mergeCell ref="B33:D33"/>
    <mergeCell ref="B34:D34"/>
    <mergeCell ref="B35:D35"/>
    <mergeCell ref="V58:Y58"/>
    <mergeCell ref="E43:AB43"/>
    <mergeCell ref="E47:AB47"/>
    <mergeCell ref="E50:AB50"/>
    <mergeCell ref="E52:AB52"/>
    <mergeCell ref="E54:AB5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9"/>
  <sheetViews>
    <sheetView topLeftCell="A19" zoomScale="55" zoomScaleNormal="55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2" spans="2:28" x14ac:dyDescent="0.25">
      <c r="B2" s="17" t="s">
        <v>39</v>
      </c>
      <c r="C2" s="18"/>
      <c r="D2" s="19"/>
      <c r="E2" s="17" t="s">
        <v>40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2:28" x14ac:dyDescent="0.25">
      <c r="B3" s="20" t="s">
        <v>28</v>
      </c>
      <c r="C3" s="21" t="s">
        <v>41</v>
      </c>
      <c r="D3" s="22" t="s">
        <v>42</v>
      </c>
      <c r="E3" s="23">
        <v>4.1666666666666664E-2</v>
      </c>
      <c r="F3" s="24">
        <v>8.3333333333333301E-2</v>
      </c>
      <c r="G3" s="24">
        <v>0.125</v>
      </c>
      <c r="H3" s="24">
        <v>0.16666666666666699</v>
      </c>
      <c r="I3" s="24">
        <v>0.20833333333333301</v>
      </c>
      <c r="J3" s="24">
        <v>0.25</v>
      </c>
      <c r="K3" s="24">
        <v>0.29166666666666702</v>
      </c>
      <c r="L3" s="24">
        <v>0.33333333333333298</v>
      </c>
      <c r="M3" s="24">
        <v>0.375</v>
      </c>
      <c r="N3" s="24">
        <v>0.41666666666666702</v>
      </c>
      <c r="O3" s="24">
        <v>0.45833333333333298</v>
      </c>
      <c r="P3" s="24">
        <v>0.5</v>
      </c>
      <c r="Q3" s="24">
        <v>0.54166666666666696</v>
      </c>
      <c r="R3" s="24">
        <v>0.58333333333333304</v>
      </c>
      <c r="S3" s="24">
        <v>0.625</v>
      </c>
      <c r="T3" s="24">
        <v>0.66666666666666696</v>
      </c>
      <c r="U3" s="24">
        <v>0.70833333333333304</v>
      </c>
      <c r="V3" s="24">
        <v>0.75</v>
      </c>
      <c r="W3" s="24">
        <v>0.79166666666666696</v>
      </c>
      <c r="X3" s="24">
        <v>0.83333333333333304</v>
      </c>
      <c r="Y3" s="24">
        <v>0.875</v>
      </c>
      <c r="Z3" s="24">
        <v>0.91666666666666696</v>
      </c>
      <c r="AA3" s="24">
        <v>0.95833333333333304</v>
      </c>
      <c r="AB3" s="25">
        <v>1</v>
      </c>
    </row>
    <row r="4" spans="2:28" x14ac:dyDescent="0.25">
      <c r="B4" s="10">
        <v>1</v>
      </c>
      <c r="C4" s="10">
        <f>((1.1*2.78)*10.76)</f>
        <v>32.90408</v>
      </c>
      <c r="D4" s="12" t="s">
        <v>33</v>
      </c>
      <c r="E4" s="10">
        <v>20</v>
      </c>
      <c r="F4" s="10">
        <v>17</v>
      </c>
      <c r="G4" s="10">
        <v>15</v>
      </c>
      <c r="H4" s="10">
        <v>13</v>
      </c>
      <c r="I4" s="10">
        <v>11</v>
      </c>
      <c r="J4" s="10">
        <v>10</v>
      </c>
      <c r="K4" s="10">
        <v>8</v>
      </c>
      <c r="L4" s="10">
        <v>8</v>
      </c>
      <c r="M4" s="10">
        <v>10</v>
      </c>
      <c r="N4" s="10">
        <v>13</v>
      </c>
      <c r="O4" s="10">
        <v>17</v>
      </c>
      <c r="P4" s="10">
        <v>22</v>
      </c>
      <c r="Q4" s="10">
        <v>26</v>
      </c>
      <c r="R4" s="10">
        <v>29</v>
      </c>
      <c r="S4" s="10">
        <v>31</v>
      </c>
      <c r="T4" s="10">
        <v>32</v>
      </c>
      <c r="U4" s="10">
        <v>32</v>
      </c>
      <c r="V4" s="10">
        <v>32</v>
      </c>
      <c r="W4" s="10">
        <v>31</v>
      </c>
      <c r="X4" s="10">
        <v>30</v>
      </c>
      <c r="Y4" s="10">
        <v>28</v>
      </c>
      <c r="Z4" s="10">
        <v>26</v>
      </c>
      <c r="AA4" s="10">
        <v>24</v>
      </c>
      <c r="AB4" s="10">
        <v>22</v>
      </c>
    </row>
    <row r="5" spans="2:28" x14ac:dyDescent="0.25">
      <c r="B5" s="10">
        <v>2</v>
      </c>
      <c r="C5" s="10">
        <f>((3.02*2.78)*10.76)</f>
        <v>90.336655999999991</v>
      </c>
      <c r="D5" s="12" t="s">
        <v>29</v>
      </c>
      <c r="E5" s="10">
        <v>17</v>
      </c>
      <c r="F5" s="10">
        <v>15</v>
      </c>
      <c r="G5" s="10">
        <v>13</v>
      </c>
      <c r="H5" s="10">
        <v>11</v>
      </c>
      <c r="I5" s="10">
        <v>10</v>
      </c>
      <c r="J5" s="10">
        <v>8</v>
      </c>
      <c r="K5" s="10">
        <v>7</v>
      </c>
      <c r="L5" s="10">
        <v>8</v>
      </c>
      <c r="M5" s="10">
        <v>10</v>
      </c>
      <c r="N5" s="10">
        <v>14</v>
      </c>
      <c r="O5" s="10">
        <v>17</v>
      </c>
      <c r="P5" s="10">
        <v>20</v>
      </c>
      <c r="Q5" s="10">
        <v>22</v>
      </c>
      <c r="R5" s="10">
        <v>23</v>
      </c>
      <c r="S5" s="10">
        <v>23</v>
      </c>
      <c r="T5" s="10">
        <v>24</v>
      </c>
      <c r="U5" s="10">
        <v>24</v>
      </c>
      <c r="V5" s="10">
        <v>25</v>
      </c>
      <c r="W5" s="10">
        <v>25</v>
      </c>
      <c r="X5" s="10">
        <v>24</v>
      </c>
      <c r="Y5" s="10">
        <v>23</v>
      </c>
      <c r="Z5" s="10">
        <v>22</v>
      </c>
      <c r="AA5" s="10">
        <v>20</v>
      </c>
      <c r="AB5" s="10">
        <v>18</v>
      </c>
    </row>
    <row r="6" spans="2:28" x14ac:dyDescent="0.25">
      <c r="B6" s="10">
        <v>3</v>
      </c>
      <c r="C6" s="10">
        <f>((3.3*2.78)*10.76)</f>
        <v>98.712239999999994</v>
      </c>
      <c r="D6" s="12" t="s">
        <v>30</v>
      </c>
      <c r="E6" s="10">
        <v>25</v>
      </c>
      <c r="F6" s="10">
        <v>22</v>
      </c>
      <c r="G6" s="10">
        <v>19</v>
      </c>
      <c r="H6" s="10">
        <v>17</v>
      </c>
      <c r="I6" s="10">
        <v>14</v>
      </c>
      <c r="J6" s="10">
        <v>12</v>
      </c>
      <c r="K6" s="10">
        <v>10</v>
      </c>
      <c r="L6" s="10">
        <v>9</v>
      </c>
      <c r="M6" s="10">
        <v>8</v>
      </c>
      <c r="N6" s="10">
        <v>7</v>
      </c>
      <c r="O6" s="10">
        <v>7</v>
      </c>
      <c r="P6" s="10">
        <v>8</v>
      </c>
      <c r="Q6" s="10">
        <v>9</v>
      </c>
      <c r="R6" s="10">
        <v>10</v>
      </c>
      <c r="S6" s="10">
        <v>12</v>
      </c>
      <c r="T6" s="10">
        <v>14</v>
      </c>
      <c r="U6" s="10">
        <v>18</v>
      </c>
      <c r="V6" s="10">
        <v>22</v>
      </c>
      <c r="W6" s="10">
        <v>27</v>
      </c>
      <c r="X6" s="10">
        <v>31</v>
      </c>
      <c r="Y6" s="10">
        <v>32</v>
      </c>
      <c r="Z6" s="10">
        <v>32</v>
      </c>
      <c r="AA6" s="10">
        <v>30</v>
      </c>
      <c r="AB6" s="10">
        <v>27</v>
      </c>
    </row>
    <row r="7" spans="2:28" x14ac:dyDescent="0.25">
      <c r="B7" s="10">
        <v>4</v>
      </c>
      <c r="C7" s="10">
        <f>((4.05*2.78)*10.76)</f>
        <v>121.14683999999998</v>
      </c>
      <c r="D7" s="12" t="s">
        <v>86</v>
      </c>
      <c r="E7" s="10">
        <v>28</v>
      </c>
      <c r="F7" s="10">
        <v>25</v>
      </c>
      <c r="G7" s="10">
        <v>22</v>
      </c>
      <c r="H7" s="10">
        <v>19</v>
      </c>
      <c r="I7" s="10">
        <v>16</v>
      </c>
      <c r="J7" s="10">
        <v>14</v>
      </c>
      <c r="K7" s="10">
        <v>12</v>
      </c>
      <c r="L7" s="10">
        <v>10</v>
      </c>
      <c r="M7" s="10">
        <v>9</v>
      </c>
      <c r="N7" s="10">
        <v>8</v>
      </c>
      <c r="O7" s="10">
        <v>8</v>
      </c>
      <c r="P7" s="10">
        <v>8</v>
      </c>
      <c r="Q7" s="10">
        <v>10</v>
      </c>
      <c r="R7" s="10">
        <v>12</v>
      </c>
      <c r="S7" s="10">
        <v>16</v>
      </c>
      <c r="T7" s="10">
        <v>21</v>
      </c>
      <c r="U7" s="10">
        <v>27</v>
      </c>
      <c r="V7" s="10">
        <v>32</v>
      </c>
      <c r="W7" s="10">
        <v>36</v>
      </c>
      <c r="X7" s="10">
        <v>38</v>
      </c>
      <c r="Y7" s="10">
        <v>38</v>
      </c>
      <c r="Z7" s="10">
        <v>37</v>
      </c>
      <c r="AA7" s="10">
        <v>34</v>
      </c>
      <c r="AB7" s="10">
        <v>31</v>
      </c>
    </row>
    <row r="13" spans="2:28" x14ac:dyDescent="0.25">
      <c r="B13" s="26" t="s">
        <v>43</v>
      </c>
      <c r="C13" s="26"/>
      <c r="D13" s="26"/>
      <c r="E13" s="26"/>
      <c r="F13" s="26"/>
      <c r="G13" s="26"/>
      <c r="J13" s="27" t="s">
        <v>47</v>
      </c>
      <c r="K13" s="27" t="s">
        <v>41</v>
      </c>
      <c r="L13" s="28" t="s">
        <v>71</v>
      </c>
      <c r="M13" s="28"/>
      <c r="N13" s="28" t="s">
        <v>72</v>
      </c>
      <c r="O13" s="28"/>
      <c r="P13" s="29" t="s">
        <v>70</v>
      </c>
      <c r="Q13" s="30"/>
      <c r="R13" s="30"/>
      <c r="S13" s="30"/>
      <c r="T13" s="31"/>
    </row>
    <row r="14" spans="2:28" x14ac:dyDescent="0.25">
      <c r="B14" s="32" t="s">
        <v>28</v>
      </c>
      <c r="C14" s="32" t="s">
        <v>44</v>
      </c>
      <c r="D14" s="6" t="s">
        <v>45</v>
      </c>
      <c r="E14" s="7" t="s">
        <v>3</v>
      </c>
      <c r="F14" s="7" t="s">
        <v>46</v>
      </c>
      <c r="G14" s="7" t="s">
        <v>47</v>
      </c>
      <c r="J14" s="33">
        <f>+'DATOS '!J15</f>
        <v>0.40322580645161293</v>
      </c>
      <c r="K14" s="33">
        <f>(3.3*4.05*10.76)</f>
        <v>143.80739999999997</v>
      </c>
      <c r="L14" s="34">
        <v>71.599999999999994</v>
      </c>
      <c r="M14" s="35"/>
      <c r="N14" s="36">
        <f>(27*9/5)+32</f>
        <v>80.599999999999994</v>
      </c>
      <c r="O14" s="37"/>
      <c r="P14" s="38">
        <f>((J14*K14)*(N14-L14))</f>
        <v>521.88169354838703</v>
      </c>
      <c r="Q14" s="39"/>
      <c r="R14" s="39"/>
      <c r="S14" s="39"/>
      <c r="T14" s="40"/>
    </row>
    <row r="15" spans="2:28" x14ac:dyDescent="0.25">
      <c r="B15" s="10">
        <v>1</v>
      </c>
      <c r="C15" s="10">
        <f>+'DATOS '!U6</f>
        <v>-6.25</v>
      </c>
      <c r="D15" s="10">
        <f>(36*9/5)+32</f>
        <v>96.8</v>
      </c>
      <c r="E15" s="10">
        <f>(22*9/5)+32</f>
        <v>71.599999999999994</v>
      </c>
      <c r="F15" s="10">
        <v>0.83</v>
      </c>
      <c r="G15" s="10">
        <f>+'DATOS '!M11</f>
        <v>0.38759689922480617</v>
      </c>
    </row>
    <row r="16" spans="2:28" x14ac:dyDescent="0.25">
      <c r="B16" s="10">
        <v>2</v>
      </c>
      <c r="C16" s="10">
        <f>+'DATOS '!U7</f>
        <v>3.625</v>
      </c>
      <c r="D16" s="10">
        <f t="shared" ref="D16:D18" si="0">(36*9/5)+32</f>
        <v>96.8</v>
      </c>
      <c r="E16" s="10">
        <f t="shared" ref="E16:E18" si="1">(22*9/5)+32</f>
        <v>71.599999999999994</v>
      </c>
      <c r="F16" s="10">
        <v>0.83</v>
      </c>
      <c r="G16" s="10">
        <f>+'DATOS '!M11</f>
        <v>0.38759689922480617</v>
      </c>
    </row>
    <row r="17" spans="2:28" x14ac:dyDescent="0.25">
      <c r="B17" s="10">
        <v>3</v>
      </c>
      <c r="C17" s="10">
        <f>+'DATOS '!U8</f>
        <v>3.625</v>
      </c>
      <c r="D17" s="10">
        <f t="shared" si="0"/>
        <v>96.8</v>
      </c>
      <c r="E17" s="10">
        <f t="shared" si="1"/>
        <v>71.599999999999994</v>
      </c>
      <c r="F17" s="10">
        <v>0.83</v>
      </c>
      <c r="G17" s="10">
        <f>+'DATOS '!M6</f>
        <v>0.30864197530864196</v>
      </c>
    </row>
    <row r="18" spans="2:28" x14ac:dyDescent="0.25">
      <c r="B18" s="10">
        <v>4</v>
      </c>
      <c r="C18" s="10">
        <f>+'DATOS '!U9</f>
        <v>-6.25</v>
      </c>
      <c r="D18" s="10">
        <f t="shared" si="0"/>
        <v>96.8</v>
      </c>
      <c r="E18" s="10">
        <f t="shared" si="1"/>
        <v>71.599999999999994</v>
      </c>
      <c r="F18" s="10">
        <v>0.83</v>
      </c>
      <c r="G18" s="10">
        <f>+'DATOS '!M6</f>
        <v>0.30864197530864196</v>
      </c>
    </row>
    <row r="21" spans="2:28" x14ac:dyDescent="0.25">
      <c r="B21" s="17" t="s">
        <v>39</v>
      </c>
      <c r="C21" s="18"/>
      <c r="D21" s="19"/>
      <c r="E21" s="17" t="s">
        <v>48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</row>
    <row r="22" spans="2:28" x14ac:dyDescent="0.25">
      <c r="B22" s="20" t="s">
        <v>28</v>
      </c>
      <c r="C22" s="21" t="s">
        <v>41</v>
      </c>
      <c r="D22" s="22" t="s">
        <v>42</v>
      </c>
      <c r="E22" s="23">
        <v>4.1666666666666664E-2</v>
      </c>
      <c r="F22" s="24">
        <v>8.3333333333333301E-2</v>
      </c>
      <c r="G22" s="24">
        <v>0.125</v>
      </c>
      <c r="H22" s="24">
        <v>0.16666666666666699</v>
      </c>
      <c r="I22" s="24">
        <v>0.20833333333333301</v>
      </c>
      <c r="J22" s="24">
        <v>0.25</v>
      </c>
      <c r="K22" s="24">
        <v>0.29166666666666702</v>
      </c>
      <c r="L22" s="24">
        <v>0.33333333333333298</v>
      </c>
      <c r="M22" s="24">
        <v>0.375</v>
      </c>
      <c r="N22" s="24">
        <v>0.41666666666666702</v>
      </c>
      <c r="O22" s="24">
        <v>0.45833333333333298</v>
      </c>
      <c r="P22" s="24">
        <v>0.5</v>
      </c>
      <c r="Q22" s="24">
        <v>0.54166666666666696</v>
      </c>
      <c r="R22" s="24">
        <v>0.58333333333333304</v>
      </c>
      <c r="S22" s="24">
        <v>0.625</v>
      </c>
      <c r="T22" s="24">
        <v>0.66666666666666696</v>
      </c>
      <c r="U22" s="24">
        <v>0.70833333333333304</v>
      </c>
      <c r="V22" s="24">
        <v>0.75</v>
      </c>
      <c r="W22" s="24">
        <v>0.79166666666666696</v>
      </c>
      <c r="X22" s="24">
        <v>0.83333333333333304</v>
      </c>
      <c r="Y22" s="24">
        <v>0.875</v>
      </c>
      <c r="Z22" s="24">
        <v>0.91666666666666696</v>
      </c>
      <c r="AA22" s="24">
        <v>0.95833333333333304</v>
      </c>
      <c r="AB22" s="25">
        <v>1</v>
      </c>
    </row>
    <row r="23" spans="2:28" x14ac:dyDescent="0.25">
      <c r="B23" s="10">
        <v>1</v>
      </c>
      <c r="C23" s="41">
        <f>((1.1*2.78)*10.76)</f>
        <v>32.90408</v>
      </c>
      <c r="D23" s="12" t="s">
        <v>33</v>
      </c>
      <c r="E23" s="41">
        <f>((E4+$C15)*$F15+(78-$E15)+($D15-85))</f>
        <v>29.612500000000004</v>
      </c>
      <c r="F23" s="41">
        <f t="shared" ref="F23:AB23" si="2">((F4+$C15)*$F15+(78-$E15)+($D15-85))</f>
        <v>27.122500000000002</v>
      </c>
      <c r="G23" s="41">
        <f t="shared" si="2"/>
        <v>25.462500000000002</v>
      </c>
      <c r="H23" s="41">
        <f t="shared" si="2"/>
        <v>23.802500000000002</v>
      </c>
      <c r="I23" s="41">
        <f t="shared" si="2"/>
        <v>22.142500000000002</v>
      </c>
      <c r="J23" s="41">
        <f t="shared" si="2"/>
        <v>21.312500000000004</v>
      </c>
      <c r="K23" s="41">
        <f t="shared" si="2"/>
        <v>19.652500000000003</v>
      </c>
      <c r="L23" s="41">
        <f t="shared" si="2"/>
        <v>19.652500000000003</v>
      </c>
      <c r="M23" s="41">
        <f t="shared" si="2"/>
        <v>21.312500000000004</v>
      </c>
      <c r="N23" s="41">
        <f t="shared" si="2"/>
        <v>23.802500000000002</v>
      </c>
      <c r="O23" s="41">
        <f t="shared" si="2"/>
        <v>27.122500000000002</v>
      </c>
      <c r="P23" s="41">
        <f t="shared" si="2"/>
        <v>31.272500000000001</v>
      </c>
      <c r="Q23" s="41">
        <f t="shared" si="2"/>
        <v>34.592500000000001</v>
      </c>
      <c r="R23" s="41">
        <f t="shared" si="2"/>
        <v>37.082500000000003</v>
      </c>
      <c r="S23" s="41">
        <f t="shared" si="2"/>
        <v>38.742500000000007</v>
      </c>
      <c r="T23" s="41">
        <f t="shared" si="2"/>
        <v>39.572500000000005</v>
      </c>
      <c r="U23" s="41">
        <f t="shared" si="2"/>
        <v>39.572500000000005</v>
      </c>
      <c r="V23" s="41">
        <f t="shared" si="2"/>
        <v>39.572500000000005</v>
      </c>
      <c r="W23" s="41">
        <f t="shared" si="2"/>
        <v>38.742500000000007</v>
      </c>
      <c r="X23" s="41">
        <f t="shared" si="2"/>
        <v>37.912500000000001</v>
      </c>
      <c r="Y23" s="41">
        <f t="shared" si="2"/>
        <v>36.252499999999998</v>
      </c>
      <c r="Z23" s="41">
        <f t="shared" si="2"/>
        <v>34.592500000000001</v>
      </c>
      <c r="AA23" s="41">
        <f t="shared" si="2"/>
        <v>32.932500000000005</v>
      </c>
      <c r="AB23" s="41">
        <f t="shared" si="2"/>
        <v>31.272500000000001</v>
      </c>
    </row>
    <row r="24" spans="2:28" x14ac:dyDescent="0.25">
      <c r="B24" s="10">
        <v>2</v>
      </c>
      <c r="C24" s="41">
        <f>((3.02*2.78)*10.76)</f>
        <v>90.336655999999991</v>
      </c>
      <c r="D24" s="12" t="s">
        <v>29</v>
      </c>
      <c r="E24" s="41">
        <f>((E5+$C16)*$F16+(78-$E16)+($D16-85))</f>
        <v>35.318750000000001</v>
      </c>
      <c r="F24" s="41">
        <f t="shared" ref="F24:AB24" si="3">((F5+$C16)*$F16+(78-$E16)+($D16-85))</f>
        <v>33.658749999999998</v>
      </c>
      <c r="G24" s="41">
        <f t="shared" si="3"/>
        <v>31.998750000000001</v>
      </c>
      <c r="H24" s="41">
        <f t="shared" si="3"/>
        <v>30.338750000000005</v>
      </c>
      <c r="I24" s="41">
        <f t="shared" si="3"/>
        <v>29.508750000000003</v>
      </c>
      <c r="J24" s="41">
        <f t="shared" si="3"/>
        <v>27.848750000000003</v>
      </c>
      <c r="K24" s="41">
        <f t="shared" si="3"/>
        <v>27.018750000000004</v>
      </c>
      <c r="L24" s="41">
        <f t="shared" si="3"/>
        <v>27.848750000000003</v>
      </c>
      <c r="M24" s="41">
        <f t="shared" si="3"/>
        <v>29.508750000000003</v>
      </c>
      <c r="N24" s="41">
        <f t="shared" si="3"/>
        <v>32.828749999999999</v>
      </c>
      <c r="O24" s="41">
        <f t="shared" si="3"/>
        <v>35.318750000000001</v>
      </c>
      <c r="P24" s="41">
        <f t="shared" si="3"/>
        <v>37.808750000000003</v>
      </c>
      <c r="Q24" s="41">
        <f t="shared" si="3"/>
        <v>39.46875</v>
      </c>
      <c r="R24" s="41">
        <f t="shared" si="3"/>
        <v>40.298749999999998</v>
      </c>
      <c r="S24" s="41">
        <f t="shared" si="3"/>
        <v>40.298749999999998</v>
      </c>
      <c r="T24" s="41">
        <f t="shared" si="3"/>
        <v>41.128749999999997</v>
      </c>
      <c r="U24" s="41">
        <f t="shared" si="3"/>
        <v>41.128749999999997</v>
      </c>
      <c r="V24" s="41">
        <f t="shared" si="3"/>
        <v>41.958750000000002</v>
      </c>
      <c r="W24" s="41">
        <f t="shared" si="3"/>
        <v>41.958750000000002</v>
      </c>
      <c r="X24" s="41">
        <f t="shared" si="3"/>
        <v>41.128749999999997</v>
      </c>
      <c r="Y24" s="41">
        <f t="shared" si="3"/>
        <v>40.298749999999998</v>
      </c>
      <c r="Z24" s="41">
        <f t="shared" si="3"/>
        <v>39.46875</v>
      </c>
      <c r="AA24" s="41">
        <f t="shared" si="3"/>
        <v>37.808750000000003</v>
      </c>
      <c r="AB24" s="41">
        <f t="shared" si="3"/>
        <v>36.148750000000007</v>
      </c>
    </row>
    <row r="25" spans="2:28" x14ac:dyDescent="0.25">
      <c r="B25" s="10">
        <v>3</v>
      </c>
      <c r="C25" s="41">
        <f>((3.3*2.78)*10.76)</f>
        <v>98.712239999999994</v>
      </c>
      <c r="D25" s="12" t="s">
        <v>30</v>
      </c>
      <c r="E25" s="41">
        <f>((E6+$C17)*$F17+(78-$E17)+($D17-85))</f>
        <v>41.958750000000002</v>
      </c>
      <c r="F25" s="41">
        <f t="shared" ref="F25:AB25" si="4">((F6+$C17)*$F17+(78-$E17)+($D17-85))</f>
        <v>39.46875</v>
      </c>
      <c r="G25" s="41">
        <f t="shared" si="4"/>
        <v>36.978750000000005</v>
      </c>
      <c r="H25" s="41">
        <f t="shared" si="4"/>
        <v>35.318750000000001</v>
      </c>
      <c r="I25" s="41">
        <f t="shared" si="4"/>
        <v>32.828749999999999</v>
      </c>
      <c r="J25" s="41">
        <f t="shared" si="4"/>
        <v>31.168750000000003</v>
      </c>
      <c r="K25" s="41">
        <f t="shared" si="4"/>
        <v>29.508750000000003</v>
      </c>
      <c r="L25" s="41">
        <f t="shared" si="4"/>
        <v>28.678750000000001</v>
      </c>
      <c r="M25" s="41">
        <f t="shared" si="4"/>
        <v>27.848750000000003</v>
      </c>
      <c r="N25" s="41">
        <f t="shared" si="4"/>
        <v>27.018750000000004</v>
      </c>
      <c r="O25" s="41">
        <f t="shared" si="4"/>
        <v>27.018750000000004</v>
      </c>
      <c r="P25" s="41">
        <f t="shared" si="4"/>
        <v>27.848750000000003</v>
      </c>
      <c r="Q25" s="41">
        <f t="shared" si="4"/>
        <v>28.678750000000001</v>
      </c>
      <c r="R25" s="41">
        <f t="shared" si="4"/>
        <v>29.508750000000003</v>
      </c>
      <c r="S25" s="41">
        <f t="shared" si="4"/>
        <v>31.168750000000003</v>
      </c>
      <c r="T25" s="41">
        <f t="shared" si="4"/>
        <v>32.828749999999999</v>
      </c>
      <c r="U25" s="41">
        <f t="shared" si="4"/>
        <v>36.148750000000007</v>
      </c>
      <c r="V25" s="41">
        <f t="shared" si="4"/>
        <v>39.46875</v>
      </c>
      <c r="W25" s="41">
        <f t="shared" si="4"/>
        <v>43.618750000000006</v>
      </c>
      <c r="X25" s="41">
        <f t="shared" si="4"/>
        <v>46.938749999999999</v>
      </c>
      <c r="Y25" s="41">
        <f t="shared" si="4"/>
        <v>47.768749999999997</v>
      </c>
      <c r="Z25" s="41">
        <f t="shared" si="4"/>
        <v>47.768749999999997</v>
      </c>
      <c r="AA25" s="41">
        <f t="shared" si="4"/>
        <v>46.108750000000001</v>
      </c>
      <c r="AB25" s="41">
        <f t="shared" si="4"/>
        <v>43.618750000000006</v>
      </c>
    </row>
    <row r="26" spans="2:28" x14ac:dyDescent="0.25">
      <c r="B26" s="10">
        <v>4</v>
      </c>
      <c r="C26" s="41">
        <f>((4.05*2.78)*10.76)</f>
        <v>121.14683999999998</v>
      </c>
      <c r="D26" s="12" t="s">
        <v>86</v>
      </c>
      <c r="E26" s="41">
        <f>((E7+$C18)*$F18+(78-$E18)+($D18-85))</f>
        <v>36.252499999999998</v>
      </c>
      <c r="F26" s="41">
        <f t="shared" ref="F26:AB26" si="5">((F7+$C18)*$F18+(78-$E18)+($D18-85))</f>
        <v>33.762500000000003</v>
      </c>
      <c r="G26" s="41">
        <f t="shared" si="5"/>
        <v>31.272500000000001</v>
      </c>
      <c r="H26" s="41">
        <f t="shared" si="5"/>
        <v>28.782500000000002</v>
      </c>
      <c r="I26" s="41">
        <f t="shared" si="5"/>
        <v>26.292500000000004</v>
      </c>
      <c r="J26" s="41">
        <f t="shared" si="5"/>
        <v>24.632500000000004</v>
      </c>
      <c r="K26" s="41">
        <f t="shared" si="5"/>
        <v>22.972500000000004</v>
      </c>
      <c r="L26" s="41">
        <f t="shared" si="5"/>
        <v>21.312500000000004</v>
      </c>
      <c r="M26" s="41">
        <f t="shared" si="5"/>
        <v>20.482500000000002</v>
      </c>
      <c r="N26" s="41">
        <f t="shared" si="5"/>
        <v>19.652500000000003</v>
      </c>
      <c r="O26" s="41">
        <f t="shared" si="5"/>
        <v>19.652500000000003</v>
      </c>
      <c r="P26" s="41">
        <f t="shared" si="5"/>
        <v>19.652500000000003</v>
      </c>
      <c r="Q26" s="41">
        <f t="shared" si="5"/>
        <v>21.312500000000004</v>
      </c>
      <c r="R26" s="41">
        <f t="shared" si="5"/>
        <v>22.972500000000004</v>
      </c>
      <c r="S26" s="41">
        <f t="shared" si="5"/>
        <v>26.292500000000004</v>
      </c>
      <c r="T26" s="41">
        <f t="shared" si="5"/>
        <v>30.442500000000003</v>
      </c>
      <c r="U26" s="41">
        <f t="shared" si="5"/>
        <v>35.422499999999999</v>
      </c>
      <c r="V26" s="41">
        <f t="shared" si="5"/>
        <v>39.572500000000005</v>
      </c>
      <c r="W26" s="41">
        <f t="shared" si="5"/>
        <v>42.892499999999998</v>
      </c>
      <c r="X26" s="41">
        <f t="shared" si="5"/>
        <v>44.552500000000002</v>
      </c>
      <c r="Y26" s="41">
        <f t="shared" si="5"/>
        <v>44.552500000000002</v>
      </c>
      <c r="Z26" s="41">
        <f t="shared" si="5"/>
        <v>43.722499999999997</v>
      </c>
      <c r="AA26" s="41">
        <f t="shared" si="5"/>
        <v>41.232500000000002</v>
      </c>
      <c r="AB26" s="41">
        <f t="shared" si="5"/>
        <v>38.742500000000007</v>
      </c>
    </row>
    <row r="28" spans="2:28" x14ac:dyDescent="0.25">
      <c r="B28" s="17" t="s">
        <v>49</v>
      </c>
      <c r="C28" s="18"/>
      <c r="D28" s="19"/>
      <c r="E28" s="17" t="s">
        <v>50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9"/>
    </row>
    <row r="29" spans="2:28" x14ac:dyDescent="0.25">
      <c r="B29" s="43" t="s">
        <v>51</v>
      </c>
      <c r="C29" s="43" t="s">
        <v>41</v>
      </c>
      <c r="D29" s="43" t="s">
        <v>42</v>
      </c>
      <c r="E29" s="23">
        <v>4.1666666666666664E-2</v>
      </c>
      <c r="F29" s="24">
        <v>8.3333333333333301E-2</v>
      </c>
      <c r="G29" s="24">
        <v>0.125</v>
      </c>
      <c r="H29" s="24">
        <v>0.16666666666666699</v>
      </c>
      <c r="I29" s="24">
        <v>0.20833333333333301</v>
      </c>
      <c r="J29" s="24">
        <v>0.25</v>
      </c>
      <c r="K29" s="24">
        <v>0.29166666666666702</v>
      </c>
      <c r="L29" s="24">
        <v>0.33333333333333298</v>
      </c>
      <c r="M29" s="24">
        <v>0.375</v>
      </c>
      <c r="N29" s="24">
        <v>0.41666666666666702</v>
      </c>
      <c r="O29" s="24">
        <v>0.45833333333333298</v>
      </c>
      <c r="P29" s="24">
        <v>0.5</v>
      </c>
      <c r="Q29" s="24">
        <v>0.54166666666666696</v>
      </c>
      <c r="R29" s="24">
        <v>0.58333333333333304</v>
      </c>
      <c r="S29" s="24">
        <v>0.625</v>
      </c>
      <c r="T29" s="24">
        <v>0.66666666666666696</v>
      </c>
      <c r="U29" s="24">
        <v>0.70833333333333304</v>
      </c>
      <c r="V29" s="24">
        <v>0.75</v>
      </c>
      <c r="W29" s="24">
        <v>0.79166666666666696</v>
      </c>
      <c r="X29" s="24">
        <v>0.83333333333333304</v>
      </c>
      <c r="Y29" s="24">
        <v>0.875</v>
      </c>
      <c r="Z29" s="24">
        <v>0.91666666666666696</v>
      </c>
      <c r="AA29" s="24">
        <v>0.95833333333333304</v>
      </c>
      <c r="AB29" s="25">
        <v>1</v>
      </c>
    </row>
    <row r="30" spans="2:28" x14ac:dyDescent="0.25">
      <c r="B30" s="10">
        <v>1</v>
      </c>
      <c r="C30" s="2">
        <f>((1.54*2.26)*10.76)</f>
        <v>37.449103999999998</v>
      </c>
      <c r="D30" s="10" t="s">
        <v>52</v>
      </c>
      <c r="E30" s="10">
        <v>1</v>
      </c>
      <c r="F30" s="10">
        <v>0</v>
      </c>
      <c r="G30" s="10">
        <v>-1</v>
      </c>
      <c r="H30" s="10">
        <v>-2</v>
      </c>
      <c r="I30" s="10">
        <v>-2</v>
      </c>
      <c r="J30" s="10">
        <v>-2</v>
      </c>
      <c r="K30" s="10">
        <v>-2</v>
      </c>
      <c r="L30" s="10">
        <v>0</v>
      </c>
      <c r="M30" s="10">
        <v>2</v>
      </c>
      <c r="N30" s="10">
        <v>4</v>
      </c>
      <c r="O30" s="10">
        <v>7</v>
      </c>
      <c r="P30" s="10">
        <v>9</v>
      </c>
      <c r="Q30" s="10">
        <v>12</v>
      </c>
      <c r="R30" s="10">
        <v>13</v>
      </c>
      <c r="S30" s="10">
        <v>14</v>
      </c>
      <c r="T30" s="10">
        <v>14</v>
      </c>
      <c r="U30" s="10">
        <v>13</v>
      </c>
      <c r="V30" s="10">
        <v>12</v>
      </c>
      <c r="W30" s="10">
        <v>10</v>
      </c>
      <c r="X30" s="10">
        <v>8</v>
      </c>
      <c r="Y30" s="10">
        <v>6</v>
      </c>
      <c r="Z30" s="10">
        <v>4</v>
      </c>
      <c r="AA30" s="10">
        <v>3</v>
      </c>
      <c r="AB30" s="10">
        <v>2</v>
      </c>
    </row>
    <row r="32" spans="2:28" x14ac:dyDescent="0.25">
      <c r="B32" s="44" t="s">
        <v>53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</row>
    <row r="33" spans="2:28" x14ac:dyDescent="0.25">
      <c r="B33" s="45" t="s">
        <v>54</v>
      </c>
      <c r="C33" s="45"/>
      <c r="D33" s="45"/>
      <c r="E33" s="10">
        <v>0.09</v>
      </c>
      <c r="F33" s="10">
        <v>0.08</v>
      </c>
      <c r="G33" s="10">
        <v>7.0000000000000007E-2</v>
      </c>
      <c r="H33" s="10">
        <v>0.06</v>
      </c>
      <c r="I33" s="10">
        <v>0.05</v>
      </c>
      <c r="J33" s="10">
        <v>0.14000000000000001</v>
      </c>
      <c r="K33" s="10">
        <v>0.26</v>
      </c>
      <c r="L33" s="10">
        <v>0.38</v>
      </c>
      <c r="M33" s="10">
        <v>0.48</v>
      </c>
      <c r="N33" s="10">
        <v>0.54</v>
      </c>
      <c r="O33" s="10">
        <v>0.56000000000000005</v>
      </c>
      <c r="P33" s="10">
        <v>0.51</v>
      </c>
      <c r="Q33" s="10">
        <v>0.45</v>
      </c>
      <c r="R33" s="10">
        <v>0.4</v>
      </c>
      <c r="S33" s="10">
        <v>0.36</v>
      </c>
      <c r="T33" s="10">
        <v>0.33</v>
      </c>
      <c r="U33" s="10">
        <v>0.28999999999999998</v>
      </c>
      <c r="V33" s="10">
        <v>0.25</v>
      </c>
      <c r="W33" s="10">
        <v>0.21</v>
      </c>
      <c r="X33" s="10">
        <v>0.18</v>
      </c>
      <c r="Y33" s="10">
        <v>0.16</v>
      </c>
      <c r="Z33" s="10">
        <v>0.14000000000000001</v>
      </c>
      <c r="AA33" s="10">
        <v>0.12</v>
      </c>
      <c r="AB33" s="10">
        <v>0.1</v>
      </c>
    </row>
    <row r="34" spans="2:28" x14ac:dyDescent="0.25">
      <c r="B34" s="46" t="s">
        <v>88</v>
      </c>
      <c r="C34" s="46"/>
      <c r="D34" s="46"/>
      <c r="E34" s="47">
        <f>+'DATOS '!U11</f>
        <v>103.75</v>
      </c>
    </row>
    <row r="35" spans="2:28" x14ac:dyDescent="0.25">
      <c r="B35" s="46" t="s">
        <v>55</v>
      </c>
      <c r="C35" s="46"/>
      <c r="D35" s="46"/>
      <c r="E35" s="47">
        <v>0.98</v>
      </c>
    </row>
    <row r="36" spans="2:28" x14ac:dyDescent="0.25">
      <c r="B36" s="48" t="s">
        <v>56</v>
      </c>
      <c r="C36" s="48"/>
      <c r="D36" s="48"/>
      <c r="E36" s="47">
        <v>0.75</v>
      </c>
    </row>
    <row r="38" spans="2:28" x14ac:dyDescent="0.25">
      <c r="B38" s="49" t="s">
        <v>39</v>
      </c>
      <c r="C38" s="50"/>
      <c r="D38" s="51"/>
      <c r="E38" s="29" t="s">
        <v>58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1"/>
    </row>
    <row r="39" spans="2:28" x14ac:dyDescent="0.25">
      <c r="B39" s="52" t="s">
        <v>28</v>
      </c>
      <c r="C39" s="53" t="s">
        <v>41</v>
      </c>
      <c r="D39" s="54" t="s">
        <v>42</v>
      </c>
      <c r="E39" s="55">
        <v>4.1666666666666664E-2</v>
      </c>
      <c r="F39" s="56">
        <v>8.3333333333333301E-2</v>
      </c>
      <c r="G39" s="56">
        <v>0.125</v>
      </c>
      <c r="H39" s="56">
        <v>0.16666666666666699</v>
      </c>
      <c r="I39" s="56">
        <v>0.20833333333333301</v>
      </c>
      <c r="J39" s="56">
        <v>0.25</v>
      </c>
      <c r="K39" s="56">
        <v>0.29166666666666702</v>
      </c>
      <c r="L39" s="56">
        <v>0.33333333333333298</v>
      </c>
      <c r="M39" s="56">
        <v>0.375</v>
      </c>
      <c r="N39" s="56">
        <v>0.41666666666666702</v>
      </c>
      <c r="O39" s="56">
        <v>0.45833333333333298</v>
      </c>
      <c r="P39" s="56">
        <v>0.5</v>
      </c>
      <c r="Q39" s="56">
        <v>0.54166666666666696</v>
      </c>
      <c r="R39" s="56">
        <v>0.58333333333333304</v>
      </c>
      <c r="S39" s="56">
        <v>0.625</v>
      </c>
      <c r="T39" s="56">
        <v>0.66666666666666696</v>
      </c>
      <c r="U39" s="56">
        <v>0.70833333333333304</v>
      </c>
      <c r="V39" s="56">
        <v>0.75</v>
      </c>
      <c r="W39" s="56">
        <v>0.79166666666666696</v>
      </c>
      <c r="X39" s="56">
        <v>0.83333333333333304</v>
      </c>
      <c r="Y39" s="56">
        <v>0.875</v>
      </c>
      <c r="Z39" s="56">
        <v>0.91666666666666696</v>
      </c>
      <c r="AA39" s="56">
        <v>0.95833333333333304</v>
      </c>
      <c r="AB39" s="57">
        <v>1</v>
      </c>
    </row>
    <row r="40" spans="2:28" x14ac:dyDescent="0.25">
      <c r="B40" s="10">
        <v>1</v>
      </c>
      <c r="C40" s="41">
        <f>((1.1*2.78)*10.76)</f>
        <v>32.90408</v>
      </c>
      <c r="D40" s="12" t="s">
        <v>33</v>
      </c>
      <c r="E40" s="41">
        <f>($G15*$C40*E23)</f>
        <v>377.66359263565892</v>
      </c>
      <c r="F40" s="41">
        <f>($G15*$C40*F23)</f>
        <v>345.90732937984495</v>
      </c>
      <c r="G40" s="41">
        <f t="shared" ref="F40:AB43" si="6">($G15*$C40*G23)</f>
        <v>324.73648720930231</v>
      </c>
      <c r="H40" s="41">
        <f t="shared" si="6"/>
        <v>303.56564503875967</v>
      </c>
      <c r="I40" s="41">
        <f t="shared" si="6"/>
        <v>282.39480286821703</v>
      </c>
      <c r="J40" s="41">
        <f t="shared" si="6"/>
        <v>271.80938178294576</v>
      </c>
      <c r="K40" s="41">
        <f>($G15*$C40*K23)</f>
        <v>250.63853961240312</v>
      </c>
      <c r="L40" s="41">
        <f t="shared" si="6"/>
        <v>250.63853961240312</v>
      </c>
      <c r="M40" s="41">
        <f>($G15*$C40*M23)</f>
        <v>271.80938178294576</v>
      </c>
      <c r="N40" s="41">
        <f t="shared" si="6"/>
        <v>303.56564503875967</v>
      </c>
      <c r="O40" s="41">
        <f t="shared" si="6"/>
        <v>345.90732937984495</v>
      </c>
      <c r="P40" s="41">
        <f t="shared" si="6"/>
        <v>398.8344348062015</v>
      </c>
      <c r="Q40" s="41">
        <f t="shared" si="6"/>
        <v>441.17611914728678</v>
      </c>
      <c r="R40" s="41">
        <f t="shared" si="6"/>
        <v>472.93238240310075</v>
      </c>
      <c r="S40" s="41">
        <f t="shared" si="6"/>
        <v>494.10322457364344</v>
      </c>
      <c r="T40" s="41">
        <f t="shared" si="6"/>
        <v>504.68864565891471</v>
      </c>
      <c r="U40" s="41">
        <f t="shared" si="6"/>
        <v>504.68864565891471</v>
      </c>
      <c r="V40" s="41">
        <f t="shared" si="6"/>
        <v>504.68864565891471</v>
      </c>
      <c r="W40" s="41">
        <f t="shared" si="6"/>
        <v>494.10322457364344</v>
      </c>
      <c r="X40" s="41">
        <f t="shared" si="6"/>
        <v>483.51780348837207</v>
      </c>
      <c r="Y40" s="41">
        <f t="shared" si="6"/>
        <v>462.34696131782937</v>
      </c>
      <c r="Z40" s="41">
        <f t="shared" si="6"/>
        <v>441.17611914728678</v>
      </c>
      <c r="AA40" s="41">
        <f t="shared" si="6"/>
        <v>420.0052769767442</v>
      </c>
      <c r="AB40" s="41">
        <f t="shared" si="6"/>
        <v>398.8344348062015</v>
      </c>
    </row>
    <row r="41" spans="2:28" x14ac:dyDescent="0.25">
      <c r="B41" s="10">
        <v>2</v>
      </c>
      <c r="C41" s="41">
        <f>((3.02*2.78)*10.76)</f>
        <v>90.336655999999991</v>
      </c>
      <c r="D41" s="12" t="s">
        <v>29</v>
      </c>
      <c r="E41" s="41">
        <f>($G16*$C41*E24)</f>
        <v>1236.6580500387597</v>
      </c>
      <c r="F41" s="41">
        <f t="shared" si="6"/>
        <v>1178.5344651705425</v>
      </c>
      <c r="G41" s="41">
        <f t="shared" si="6"/>
        <v>1120.4108803023255</v>
      </c>
      <c r="H41" s="41">
        <f t="shared" si="6"/>
        <v>1062.2872954341085</v>
      </c>
      <c r="I41" s="41">
        <f t="shared" si="6"/>
        <v>1033.2255029999999</v>
      </c>
      <c r="J41" s="41">
        <f t="shared" si="6"/>
        <v>975.1019181317829</v>
      </c>
      <c r="K41" s="41">
        <f t="shared" si="6"/>
        <v>946.04012569767451</v>
      </c>
      <c r="L41" s="41">
        <f t="shared" si="6"/>
        <v>975.1019181317829</v>
      </c>
      <c r="M41" s="41">
        <f t="shared" si="6"/>
        <v>1033.2255029999999</v>
      </c>
      <c r="N41" s="41">
        <f>($G16*$C41*N24)</f>
        <v>1149.4726727364339</v>
      </c>
      <c r="O41" s="41">
        <f t="shared" si="6"/>
        <v>1236.6580500387597</v>
      </c>
      <c r="P41" s="41">
        <f t="shared" si="6"/>
        <v>1323.8434273410853</v>
      </c>
      <c r="Q41" s="41">
        <f t="shared" si="6"/>
        <v>1381.9670122093021</v>
      </c>
      <c r="R41" s="41">
        <f t="shared" si="6"/>
        <v>1411.0288046434107</v>
      </c>
      <c r="S41" s="41">
        <f t="shared" si="6"/>
        <v>1411.0288046434107</v>
      </c>
      <c r="T41" s="41">
        <f t="shared" si="6"/>
        <v>1440.0905970775191</v>
      </c>
      <c r="U41" s="41">
        <f t="shared" si="6"/>
        <v>1440.0905970775191</v>
      </c>
      <c r="V41" s="41">
        <f t="shared" si="6"/>
        <v>1469.1523895116279</v>
      </c>
      <c r="W41" s="41">
        <f t="shared" si="6"/>
        <v>1469.1523895116279</v>
      </c>
      <c r="X41" s="41">
        <f t="shared" si="6"/>
        <v>1440.0905970775191</v>
      </c>
      <c r="Y41" s="41">
        <f t="shared" si="6"/>
        <v>1411.0288046434107</v>
      </c>
      <c r="Z41" s="41">
        <f t="shared" si="6"/>
        <v>1381.9670122093021</v>
      </c>
      <c r="AA41" s="41">
        <f t="shared" si="6"/>
        <v>1323.8434273410853</v>
      </c>
      <c r="AB41" s="41">
        <f t="shared" si="6"/>
        <v>1265.7198424728683</v>
      </c>
    </row>
    <row r="42" spans="2:28" x14ac:dyDescent="0.25">
      <c r="B42" s="10">
        <v>3</v>
      </c>
      <c r="C42" s="41">
        <f>((3.3*2.78)*10.76)</f>
        <v>98.712239999999994</v>
      </c>
      <c r="D42" s="12" t="s">
        <v>30</v>
      </c>
      <c r="E42" s="41">
        <f>($G17*$C42*E25)</f>
        <v>1278.3463580555554</v>
      </c>
      <c r="F42" s="41">
        <f t="shared" si="6"/>
        <v>1202.4841736111109</v>
      </c>
      <c r="G42" s="41">
        <f t="shared" si="6"/>
        <v>1126.6219891666667</v>
      </c>
      <c r="H42" s="41">
        <f t="shared" si="6"/>
        <v>1076.0471995370369</v>
      </c>
      <c r="I42" s="41">
        <f t="shared" si="6"/>
        <v>1000.1850150925924</v>
      </c>
      <c r="J42" s="41">
        <f t="shared" si="6"/>
        <v>949.61022546296294</v>
      </c>
      <c r="K42" s="41">
        <f t="shared" si="6"/>
        <v>899.03543583333328</v>
      </c>
      <c r="L42" s="41">
        <f t="shared" si="6"/>
        <v>873.74804101851839</v>
      </c>
      <c r="M42" s="41">
        <f t="shared" si="6"/>
        <v>848.46064620370362</v>
      </c>
      <c r="N42" s="41">
        <f t="shared" si="6"/>
        <v>823.17325138888884</v>
      </c>
      <c r="O42" s="41">
        <f t="shared" si="6"/>
        <v>823.17325138888884</v>
      </c>
      <c r="P42" s="41">
        <f t="shared" si="6"/>
        <v>848.46064620370362</v>
      </c>
      <c r="Q42" s="41">
        <f t="shared" si="6"/>
        <v>873.74804101851839</v>
      </c>
      <c r="R42" s="41">
        <f t="shared" si="6"/>
        <v>899.03543583333328</v>
      </c>
      <c r="S42" s="41">
        <f t="shared" si="6"/>
        <v>949.61022546296294</v>
      </c>
      <c r="T42" s="41">
        <f t="shared" si="6"/>
        <v>1000.1850150925924</v>
      </c>
      <c r="U42" s="41">
        <f t="shared" si="6"/>
        <v>1101.3345943518518</v>
      </c>
      <c r="V42" s="41">
        <f t="shared" si="6"/>
        <v>1202.4841736111109</v>
      </c>
      <c r="W42" s="41">
        <f t="shared" si="6"/>
        <v>1328.9211476851851</v>
      </c>
      <c r="X42" s="41">
        <f t="shared" si="6"/>
        <v>1430.0707269444442</v>
      </c>
      <c r="Y42" s="41">
        <f t="shared" si="6"/>
        <v>1455.3581217592589</v>
      </c>
      <c r="Z42" s="41">
        <f t="shared" si="6"/>
        <v>1455.3581217592589</v>
      </c>
      <c r="AA42" s="41">
        <f t="shared" si="6"/>
        <v>1404.7833321296293</v>
      </c>
      <c r="AB42" s="41">
        <f t="shared" si="6"/>
        <v>1328.9211476851851</v>
      </c>
    </row>
    <row r="43" spans="2:28" x14ac:dyDescent="0.25">
      <c r="B43" s="10">
        <v>4</v>
      </c>
      <c r="C43" s="41">
        <f>((4.05*2.78)*10.76)</f>
        <v>121.14683999999998</v>
      </c>
      <c r="D43" s="12" t="s">
        <v>86</v>
      </c>
      <c r="E43" s="41">
        <f>($G18*$C43*E26)</f>
        <v>1355.5172274999995</v>
      </c>
      <c r="F43" s="41">
        <f t="shared" si="6"/>
        <v>1262.4136374999998</v>
      </c>
      <c r="G43" s="41">
        <f t="shared" si="6"/>
        <v>1169.3100474999997</v>
      </c>
      <c r="H43" s="41">
        <f>($G18*$C43*H26)</f>
        <v>1076.2064574999999</v>
      </c>
      <c r="I43" s="41">
        <f t="shared" si="6"/>
        <v>983.10286749999989</v>
      </c>
      <c r="J43" s="41">
        <f t="shared" si="6"/>
        <v>921.03380749999997</v>
      </c>
      <c r="K43" s="41">
        <f t="shared" si="6"/>
        <v>858.96474749999993</v>
      </c>
      <c r="L43" s="41">
        <f t="shared" si="6"/>
        <v>796.89568749999989</v>
      </c>
      <c r="M43" s="41">
        <f t="shared" si="6"/>
        <v>765.86115749999988</v>
      </c>
      <c r="N43" s="41">
        <f t="shared" si="6"/>
        <v>734.82662749999997</v>
      </c>
      <c r="O43" s="41">
        <f t="shared" si="6"/>
        <v>734.82662749999997</v>
      </c>
      <c r="P43" s="41">
        <f t="shared" si="6"/>
        <v>734.82662749999997</v>
      </c>
      <c r="Q43" s="41">
        <f t="shared" si="6"/>
        <v>796.89568749999989</v>
      </c>
      <c r="R43" s="41">
        <f t="shared" si="6"/>
        <v>858.96474749999993</v>
      </c>
      <c r="S43" s="41">
        <f t="shared" si="6"/>
        <v>983.10286749999989</v>
      </c>
      <c r="T43" s="41">
        <f t="shared" si="6"/>
        <v>1138.2755174999998</v>
      </c>
      <c r="U43" s="41">
        <f t="shared" si="6"/>
        <v>1324.4826974999996</v>
      </c>
      <c r="V43" s="41">
        <f t="shared" si="6"/>
        <v>1479.6553474999998</v>
      </c>
      <c r="W43" s="41">
        <f t="shared" si="6"/>
        <v>1603.7934674999995</v>
      </c>
      <c r="X43" s="41">
        <f t="shared" si="6"/>
        <v>1665.8625274999997</v>
      </c>
      <c r="Y43" s="41">
        <f t="shared" si="6"/>
        <v>1665.8625274999997</v>
      </c>
      <c r="Z43" s="41">
        <f t="shared" si="6"/>
        <v>1634.8279974999996</v>
      </c>
      <c r="AA43" s="41">
        <f t="shared" si="6"/>
        <v>1541.7244074999996</v>
      </c>
      <c r="AB43" s="41">
        <f t="shared" si="6"/>
        <v>1448.6208174999999</v>
      </c>
    </row>
    <row r="44" spans="2:28" x14ac:dyDescent="0.25">
      <c r="C44" s="20" t="s">
        <v>47</v>
      </c>
      <c r="D44" s="21" t="s">
        <v>41</v>
      </c>
      <c r="E44" s="58" t="s">
        <v>59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2:28" x14ac:dyDescent="0.25">
      <c r="C45" s="33">
        <f>+'DATOS '!J15</f>
        <v>0.40322580645161293</v>
      </c>
      <c r="D45" s="33">
        <f>(3.3*4.05*10.76)</f>
        <v>143.80739999999997</v>
      </c>
      <c r="E45" s="41">
        <f>($C45*$D45*($N14-$L14))</f>
        <v>521.88169354838703</v>
      </c>
      <c r="F45" s="41">
        <f t="shared" ref="F45:AB45" si="7">($C45*$D45*($N14-$L14))</f>
        <v>521.88169354838703</v>
      </c>
      <c r="G45" s="41">
        <f t="shared" si="7"/>
        <v>521.88169354838703</v>
      </c>
      <c r="H45" s="41">
        <f t="shared" si="7"/>
        <v>521.88169354838703</v>
      </c>
      <c r="I45" s="41">
        <f t="shared" si="7"/>
        <v>521.88169354838703</v>
      </c>
      <c r="J45" s="41">
        <f t="shared" si="7"/>
        <v>521.88169354838703</v>
      </c>
      <c r="K45" s="41">
        <f t="shared" si="7"/>
        <v>521.88169354838703</v>
      </c>
      <c r="L45" s="41">
        <f t="shared" si="7"/>
        <v>521.88169354838703</v>
      </c>
      <c r="M45" s="41">
        <f t="shared" si="7"/>
        <v>521.88169354838703</v>
      </c>
      <c r="N45" s="41">
        <f t="shared" si="7"/>
        <v>521.88169354838703</v>
      </c>
      <c r="O45" s="41">
        <f t="shared" si="7"/>
        <v>521.88169354838703</v>
      </c>
      <c r="P45" s="41">
        <f t="shared" si="7"/>
        <v>521.88169354838703</v>
      </c>
      <c r="Q45" s="41">
        <f t="shared" si="7"/>
        <v>521.88169354838703</v>
      </c>
      <c r="R45" s="41">
        <f t="shared" si="7"/>
        <v>521.88169354838703</v>
      </c>
      <c r="S45" s="41">
        <f t="shared" si="7"/>
        <v>521.88169354838703</v>
      </c>
      <c r="T45" s="41">
        <f t="shared" si="7"/>
        <v>521.88169354838703</v>
      </c>
      <c r="U45" s="41">
        <f t="shared" si="7"/>
        <v>521.88169354838703</v>
      </c>
      <c r="V45" s="41">
        <f t="shared" si="7"/>
        <v>521.88169354838703</v>
      </c>
      <c r="W45" s="41">
        <f t="shared" si="7"/>
        <v>521.88169354838703</v>
      </c>
      <c r="X45" s="41">
        <f t="shared" si="7"/>
        <v>521.88169354838703</v>
      </c>
      <c r="Y45" s="41">
        <f t="shared" si="7"/>
        <v>521.88169354838703</v>
      </c>
      <c r="Z45" s="41">
        <f t="shared" si="7"/>
        <v>521.88169354838703</v>
      </c>
      <c r="AA45" s="41">
        <f t="shared" si="7"/>
        <v>521.88169354838703</v>
      </c>
      <c r="AB45" s="41">
        <f t="shared" si="7"/>
        <v>521.88169354838703</v>
      </c>
    </row>
    <row r="46" spans="2:28" x14ac:dyDescent="0.25">
      <c r="B46" s="59"/>
      <c r="C46" s="59"/>
      <c r="D46" s="59"/>
    </row>
    <row r="47" spans="2:28" x14ac:dyDescent="0.25">
      <c r="B47" s="59"/>
      <c r="C47" s="59"/>
      <c r="D47" s="59"/>
    </row>
    <row r="48" spans="2:28" x14ac:dyDescent="0.25">
      <c r="B48" s="43" t="s">
        <v>31</v>
      </c>
      <c r="C48" s="43" t="s">
        <v>41</v>
      </c>
      <c r="D48" s="43" t="s">
        <v>42</v>
      </c>
      <c r="E48" s="58" t="s">
        <v>60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</row>
    <row r="49" spans="2:28" x14ac:dyDescent="0.25">
      <c r="B49" s="10">
        <v>1</v>
      </c>
      <c r="C49" s="2">
        <f>((1.54*2.26)*10.76)</f>
        <v>37.449103999999998</v>
      </c>
      <c r="D49" s="10" t="s">
        <v>87</v>
      </c>
      <c r="E49" s="60">
        <f>($E36*$C49*E30)+($C49*$E35*$E34*E33)</f>
        <v>370.77421642799993</v>
      </c>
      <c r="F49" s="60">
        <f>($E36*$C49*F30)+($C49*$E35*$E34*F33)</f>
        <v>304.61101193600001</v>
      </c>
      <c r="G49" s="60">
        <f>($E36*$C49*G30)+($C49*$E35*$E34*G33)</f>
        <v>238.44780744400001</v>
      </c>
      <c r="H49" s="60">
        <f>($E36*$C49*H30)+($C49*$E35*$E34*H33)</f>
        <v>172.284602952</v>
      </c>
      <c r="I49" s="60">
        <f>($E36*$C49*I30)+($C49*$E35*$E34*I33)</f>
        <v>134.20822646000002</v>
      </c>
      <c r="J49" s="60">
        <f t="shared" ref="J49:AB49" si="8">($E36*$C49*J30)+($C49*$E35*$E34*J33)</f>
        <v>476.89561488800001</v>
      </c>
      <c r="K49" s="60">
        <f t="shared" si="8"/>
        <v>933.81213279200006</v>
      </c>
      <c r="L49" s="60">
        <f t="shared" si="8"/>
        <v>1446.9023066960001</v>
      </c>
      <c r="M49" s="60">
        <f t="shared" si="8"/>
        <v>1883.8397276159999</v>
      </c>
      <c r="N49" s="60">
        <f t="shared" si="8"/>
        <v>2168.4716425679999</v>
      </c>
      <c r="O49" s="60">
        <f t="shared" si="8"/>
        <v>2328.8848795519998</v>
      </c>
      <c r="P49" s="60">
        <f t="shared" si="8"/>
        <v>2194.6766530919999</v>
      </c>
      <c r="Q49" s="60">
        <f t="shared" si="8"/>
        <v>2050.4788781399998</v>
      </c>
      <c r="R49" s="60">
        <f t="shared" si="8"/>
        <v>1888.1838236799999</v>
      </c>
      <c r="S49" s="60">
        <f t="shared" si="8"/>
        <v>1763.9651457119999</v>
      </c>
      <c r="T49" s="60">
        <f t="shared" si="8"/>
        <v>1649.7360162360001</v>
      </c>
      <c r="U49" s="60">
        <f t="shared" si="8"/>
        <v>1469.3436822680001</v>
      </c>
      <c r="V49" s="60">
        <f t="shared" si="8"/>
        <v>1288.9513483000001</v>
      </c>
      <c r="W49" s="60">
        <f t="shared" si="8"/>
        <v>1080.4721863319999</v>
      </c>
      <c r="X49" s="60">
        <f t="shared" si="8"/>
        <v>910.0694008559999</v>
      </c>
      <c r="Y49" s="60">
        <f t="shared" si="8"/>
        <v>777.74299187199995</v>
      </c>
      <c r="Z49" s="60">
        <f t="shared" si="8"/>
        <v>645.41658288799999</v>
      </c>
      <c r="AA49" s="60">
        <f t="shared" si="8"/>
        <v>541.17700190400001</v>
      </c>
      <c r="AB49" s="60">
        <f t="shared" si="8"/>
        <v>436.93742092000002</v>
      </c>
    </row>
    <row r="51" spans="2:28" x14ac:dyDescent="0.25">
      <c r="B51" s="61" t="s">
        <v>35</v>
      </c>
      <c r="C51" s="61" t="s">
        <v>61</v>
      </c>
      <c r="D51" s="43" t="s">
        <v>62</v>
      </c>
      <c r="E51" s="58" t="s">
        <v>63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2:28" x14ac:dyDescent="0.25">
      <c r="B52" s="10">
        <v>245</v>
      </c>
      <c r="C52" s="10">
        <v>155</v>
      </c>
      <c r="D52" s="10">
        <v>25</v>
      </c>
      <c r="E52" s="10">
        <f>($D52*$B52*1)+($D52*$C52)</f>
        <v>10000</v>
      </c>
      <c r="F52" s="10">
        <f t="shared" ref="F52:AB52" si="9">($D52*$B52*1)+($D52*$C52)</f>
        <v>10000</v>
      </c>
      <c r="G52" s="10">
        <f t="shared" si="9"/>
        <v>10000</v>
      </c>
      <c r="H52" s="10">
        <f t="shared" si="9"/>
        <v>10000</v>
      </c>
      <c r="I52" s="10">
        <f t="shared" si="9"/>
        <v>10000</v>
      </c>
      <c r="J52" s="10">
        <f t="shared" si="9"/>
        <v>10000</v>
      </c>
      <c r="K52" s="10">
        <f t="shared" si="9"/>
        <v>10000</v>
      </c>
      <c r="L52" s="10">
        <f t="shared" si="9"/>
        <v>10000</v>
      </c>
      <c r="M52" s="10">
        <f t="shared" si="9"/>
        <v>10000</v>
      </c>
      <c r="N52" s="10">
        <f t="shared" si="9"/>
        <v>10000</v>
      </c>
      <c r="O52" s="10">
        <f t="shared" si="9"/>
        <v>10000</v>
      </c>
      <c r="P52" s="10">
        <f t="shared" si="9"/>
        <v>10000</v>
      </c>
      <c r="Q52" s="10">
        <f t="shared" si="9"/>
        <v>10000</v>
      </c>
      <c r="R52" s="10">
        <f t="shared" si="9"/>
        <v>10000</v>
      </c>
      <c r="S52" s="10">
        <f t="shared" si="9"/>
        <v>10000</v>
      </c>
      <c r="T52" s="10">
        <f t="shared" si="9"/>
        <v>10000</v>
      </c>
      <c r="U52" s="10">
        <f t="shared" si="9"/>
        <v>10000</v>
      </c>
      <c r="V52" s="10">
        <f t="shared" si="9"/>
        <v>10000</v>
      </c>
      <c r="W52" s="10">
        <f t="shared" si="9"/>
        <v>10000</v>
      </c>
      <c r="X52" s="10">
        <f t="shared" si="9"/>
        <v>10000</v>
      </c>
      <c r="Y52" s="10">
        <f t="shared" si="9"/>
        <v>10000</v>
      </c>
      <c r="Z52" s="10">
        <f t="shared" si="9"/>
        <v>10000</v>
      </c>
      <c r="AA52" s="10">
        <f t="shared" si="9"/>
        <v>10000</v>
      </c>
      <c r="AB52" s="10">
        <f t="shared" si="9"/>
        <v>10000</v>
      </c>
    </row>
    <row r="53" spans="2:28" x14ac:dyDescent="0.25">
      <c r="B53" s="43" t="s">
        <v>64</v>
      </c>
      <c r="C53" s="43" t="s">
        <v>65</v>
      </c>
      <c r="D53" s="43" t="s">
        <v>66</v>
      </c>
      <c r="E53" s="58" t="s">
        <v>67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</row>
    <row r="54" spans="2:28" x14ac:dyDescent="0.25">
      <c r="B54" s="62">
        <v>32</v>
      </c>
      <c r="C54" s="10">
        <v>6</v>
      </c>
      <c r="D54" s="10">
        <v>3.41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f>(($B54*$D54)*$C54)*0.18</f>
        <v>117.8496</v>
      </c>
      <c r="M54" s="41">
        <f t="shared" ref="M54:X54" si="10">(($B54*$D54)*$C54)*0.18</f>
        <v>117.8496</v>
      </c>
      <c r="N54" s="41">
        <f t="shared" si="10"/>
        <v>117.8496</v>
      </c>
      <c r="O54" s="41">
        <f t="shared" si="10"/>
        <v>117.8496</v>
      </c>
      <c r="P54" s="41">
        <f t="shared" si="10"/>
        <v>117.8496</v>
      </c>
      <c r="Q54" s="41">
        <f t="shared" si="10"/>
        <v>117.8496</v>
      </c>
      <c r="R54" s="41">
        <f t="shared" si="10"/>
        <v>117.8496</v>
      </c>
      <c r="S54" s="41">
        <f t="shared" si="10"/>
        <v>117.8496</v>
      </c>
      <c r="T54" s="41">
        <f t="shared" si="10"/>
        <v>117.8496</v>
      </c>
      <c r="U54" s="41">
        <f t="shared" si="10"/>
        <v>117.8496</v>
      </c>
      <c r="V54" s="41">
        <f t="shared" si="10"/>
        <v>117.8496</v>
      </c>
      <c r="W54" s="41">
        <f t="shared" si="10"/>
        <v>117.8496</v>
      </c>
      <c r="X54" s="41">
        <f t="shared" si="10"/>
        <v>117.8496</v>
      </c>
      <c r="Y54" s="41">
        <v>0</v>
      </c>
      <c r="Z54" s="41">
        <v>0</v>
      </c>
      <c r="AA54" s="41">
        <v>0</v>
      </c>
      <c r="AB54" s="41">
        <v>0</v>
      </c>
    </row>
    <row r="55" spans="2:28" x14ac:dyDescent="0.25">
      <c r="E55" s="58" t="s">
        <v>68</v>
      </c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</row>
    <row r="56" spans="2:28" x14ac:dyDescent="0.25">
      <c r="E56" s="42">
        <f>SUM(E40,E41,E42,E43,E45,E47,E49,E52,E54)/12000</f>
        <v>1.2617367615171966</v>
      </c>
      <c r="F56" s="42">
        <f t="shared" ref="F56:K56" si="11">SUM(F40:F43,F45,F49,F52)/12000</f>
        <v>1.2346526925954904</v>
      </c>
      <c r="G56" s="42">
        <f t="shared" si="11"/>
        <v>1.2084507420975568</v>
      </c>
      <c r="H56" s="42">
        <f t="shared" si="11"/>
        <v>1.1843560745008577</v>
      </c>
      <c r="I56" s="42">
        <f t="shared" si="11"/>
        <v>1.1629165090390996</v>
      </c>
      <c r="J56" s="42">
        <f t="shared" si="11"/>
        <v>1.1763610534428399</v>
      </c>
      <c r="K56" s="42">
        <f t="shared" si="11"/>
        <v>1.2008643895819833</v>
      </c>
      <c r="L56" s="42">
        <f t="shared" ref="L56:X56" si="12">SUM(L40:L43,L45,L47,L49,L52,L54)/12000</f>
        <v>1.2485848155422576</v>
      </c>
      <c r="M56" s="42">
        <f t="shared" si="12"/>
        <v>1.2869106424709196</v>
      </c>
      <c r="N56" s="42">
        <f t="shared" si="12"/>
        <v>1.3182700943983725</v>
      </c>
      <c r="O56" s="42">
        <f t="shared" si="12"/>
        <v>1.3424317859506567</v>
      </c>
      <c r="P56" s="42">
        <f t="shared" si="12"/>
        <v>1.3450310902076148</v>
      </c>
      <c r="Q56" s="42">
        <f t="shared" si="12"/>
        <v>1.3486664192969577</v>
      </c>
      <c r="R56" s="42">
        <f t="shared" si="12"/>
        <v>1.347489707300686</v>
      </c>
      <c r="S56" s="42">
        <f t="shared" si="12"/>
        <v>1.3534617967867002</v>
      </c>
      <c r="T56" s="42">
        <f t="shared" si="12"/>
        <v>1.3643922570927844</v>
      </c>
      <c r="U56" s="42">
        <f t="shared" si="12"/>
        <v>1.3733059592003896</v>
      </c>
      <c r="V56" s="42">
        <f t="shared" si="12"/>
        <v>1.3820552665108368</v>
      </c>
      <c r="W56" s="42">
        <f t="shared" si="12"/>
        <v>1.3846811424292369</v>
      </c>
      <c r="X56" s="42">
        <f t="shared" si="12"/>
        <v>1.3807785291178933</v>
      </c>
      <c r="Y56" s="42">
        <f>SUM(Y40:Y43,Y45,Y49,Y52)/12000</f>
        <v>1.3578517583867407</v>
      </c>
      <c r="Z56" s="42">
        <f>SUM(Z40:Z43,Z45,Z49,Z52)/12000</f>
        <v>1.3400522939210195</v>
      </c>
      <c r="AA56" s="42">
        <f>SUM(AA40:AA43,AA45,AA49,AA52)/12000</f>
        <v>1.3127845949499872</v>
      </c>
      <c r="AB56" s="42">
        <f>SUM(AB40:AB43,AB45,AB49,AB52)/12000</f>
        <v>1.2834096130777202</v>
      </c>
    </row>
    <row r="58" spans="2:28" ht="15.75" thickBot="1" x14ac:dyDescent="0.3"/>
    <row r="59" spans="2:28" ht="15.75" thickBot="1" x14ac:dyDescent="0.3">
      <c r="V59" s="63" t="s">
        <v>85</v>
      </c>
      <c r="W59" s="64"/>
      <c r="X59" s="64"/>
      <c r="Y59" s="64"/>
      <c r="Z59" s="65">
        <f>SUM(E56:AB56)</f>
        <v>31.199495989415794</v>
      </c>
    </row>
  </sheetData>
  <sheetProtection algorithmName="SHA-512" hashValue="qsF+gj6Xe8Uz2DDDdz5ceS5U8sIUMyRugZbxfHAHmHfAx4xPCy0j4Rvy/d7y/WBSYeAKieJunCGD9ELyWmAV+A==" saltValue="OntF/lLsT8ZihyOgu0LA0A==" spinCount="100000" sheet="1" objects="1" scenarios="1" selectLockedCells="1" selectUnlockedCells="1"/>
  <mergeCells count="26">
    <mergeCell ref="B2:D2"/>
    <mergeCell ref="E2:AB2"/>
    <mergeCell ref="B13:G13"/>
    <mergeCell ref="L13:M13"/>
    <mergeCell ref="N13:O13"/>
    <mergeCell ref="P13:T13"/>
    <mergeCell ref="B38:D38"/>
    <mergeCell ref="E38:AB38"/>
    <mergeCell ref="L14:M14"/>
    <mergeCell ref="N14:O14"/>
    <mergeCell ref="P14:T14"/>
    <mergeCell ref="B21:D21"/>
    <mergeCell ref="E21:AB21"/>
    <mergeCell ref="B28:D28"/>
    <mergeCell ref="E28:AB28"/>
    <mergeCell ref="B32:AB32"/>
    <mergeCell ref="B33:D33"/>
    <mergeCell ref="B34:D34"/>
    <mergeCell ref="B35:D35"/>
    <mergeCell ref="B36:D36"/>
    <mergeCell ref="V59:Y59"/>
    <mergeCell ref="E44:AB44"/>
    <mergeCell ref="E48:AB48"/>
    <mergeCell ref="E51:AB51"/>
    <mergeCell ref="E53:AB53"/>
    <mergeCell ref="E55:AB5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5"/>
  <sheetViews>
    <sheetView topLeftCell="A10" zoomScale="55" zoomScaleNormal="55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2" spans="2:28" x14ac:dyDescent="0.25">
      <c r="B2" s="17" t="s">
        <v>39</v>
      </c>
      <c r="C2" s="18"/>
      <c r="D2" s="19"/>
      <c r="E2" s="17" t="s">
        <v>40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2:28" x14ac:dyDescent="0.25">
      <c r="B3" s="20" t="s">
        <v>28</v>
      </c>
      <c r="C3" s="21" t="s">
        <v>41</v>
      </c>
      <c r="D3" s="22" t="s">
        <v>42</v>
      </c>
      <c r="E3" s="23">
        <v>4.1666666666666664E-2</v>
      </c>
      <c r="F3" s="24">
        <v>8.3333333333333301E-2</v>
      </c>
      <c r="G3" s="24">
        <v>0.125</v>
      </c>
      <c r="H3" s="24">
        <v>0.16666666666666699</v>
      </c>
      <c r="I3" s="24">
        <v>0.20833333333333301</v>
      </c>
      <c r="J3" s="24">
        <v>0.25</v>
      </c>
      <c r="K3" s="24">
        <v>0.29166666666666702</v>
      </c>
      <c r="L3" s="24">
        <v>0.33333333333333298</v>
      </c>
      <c r="M3" s="24">
        <v>0.375</v>
      </c>
      <c r="N3" s="24">
        <v>0.41666666666666702</v>
      </c>
      <c r="O3" s="24">
        <v>0.45833333333333298</v>
      </c>
      <c r="P3" s="24">
        <v>0.5</v>
      </c>
      <c r="Q3" s="24">
        <v>0.54166666666666696</v>
      </c>
      <c r="R3" s="24">
        <v>0.58333333333333304</v>
      </c>
      <c r="S3" s="24">
        <v>0.625</v>
      </c>
      <c r="T3" s="24">
        <v>0.66666666666666696</v>
      </c>
      <c r="U3" s="24">
        <v>0.70833333333333304</v>
      </c>
      <c r="V3" s="24">
        <v>0.75</v>
      </c>
      <c r="W3" s="24">
        <v>0.79166666666666696</v>
      </c>
      <c r="X3" s="24">
        <v>0.83333333333333304</v>
      </c>
      <c r="Y3" s="24">
        <v>0.875</v>
      </c>
      <c r="Z3" s="24">
        <v>0.91666666666666696</v>
      </c>
      <c r="AA3" s="24">
        <v>0.95833333333333304</v>
      </c>
      <c r="AB3" s="25">
        <v>1</v>
      </c>
    </row>
    <row r="4" spans="2:28" x14ac:dyDescent="0.25">
      <c r="B4" s="10">
        <v>1</v>
      </c>
      <c r="C4" s="10">
        <f>((1.1*2.78)*10.76)</f>
        <v>32.90408</v>
      </c>
      <c r="D4" s="12" t="s">
        <v>33</v>
      </c>
      <c r="E4" s="10">
        <v>20</v>
      </c>
      <c r="F4" s="10">
        <v>17</v>
      </c>
      <c r="G4" s="10">
        <v>15</v>
      </c>
      <c r="H4" s="10">
        <v>13</v>
      </c>
      <c r="I4" s="10">
        <v>11</v>
      </c>
      <c r="J4" s="10">
        <v>10</v>
      </c>
      <c r="K4" s="10">
        <v>8</v>
      </c>
      <c r="L4" s="10">
        <v>8</v>
      </c>
      <c r="M4" s="10">
        <v>10</v>
      </c>
      <c r="N4" s="10">
        <v>13</v>
      </c>
      <c r="O4" s="10">
        <v>17</v>
      </c>
      <c r="P4" s="10">
        <v>22</v>
      </c>
      <c r="Q4" s="10">
        <v>26</v>
      </c>
      <c r="R4" s="10">
        <v>29</v>
      </c>
      <c r="S4" s="10">
        <v>31</v>
      </c>
      <c r="T4" s="10">
        <v>32</v>
      </c>
      <c r="U4" s="10">
        <v>32</v>
      </c>
      <c r="V4" s="10">
        <v>32</v>
      </c>
      <c r="W4" s="10">
        <v>31</v>
      </c>
      <c r="X4" s="10">
        <v>30</v>
      </c>
      <c r="Y4" s="10">
        <v>28</v>
      </c>
      <c r="Z4" s="10">
        <v>26</v>
      </c>
      <c r="AA4" s="10">
        <v>24</v>
      </c>
      <c r="AB4" s="10">
        <v>22</v>
      </c>
    </row>
    <row r="5" spans="2:28" x14ac:dyDescent="0.25">
      <c r="B5" s="10">
        <v>2</v>
      </c>
      <c r="C5" s="10">
        <f>((3.02*2.78)*10.76)</f>
        <v>90.336655999999991</v>
      </c>
      <c r="D5" s="12" t="s">
        <v>29</v>
      </c>
      <c r="E5" s="10">
        <v>17</v>
      </c>
      <c r="F5" s="10">
        <v>15</v>
      </c>
      <c r="G5" s="10">
        <v>13</v>
      </c>
      <c r="H5" s="10">
        <v>11</v>
      </c>
      <c r="I5" s="10">
        <v>10</v>
      </c>
      <c r="J5" s="10">
        <v>8</v>
      </c>
      <c r="K5" s="10">
        <v>7</v>
      </c>
      <c r="L5" s="10">
        <v>8</v>
      </c>
      <c r="M5" s="10">
        <v>10</v>
      </c>
      <c r="N5" s="10">
        <v>14</v>
      </c>
      <c r="O5" s="10">
        <v>17</v>
      </c>
      <c r="P5" s="10">
        <v>20</v>
      </c>
      <c r="Q5" s="10">
        <v>22</v>
      </c>
      <c r="R5" s="10">
        <v>23</v>
      </c>
      <c r="S5" s="10">
        <v>23</v>
      </c>
      <c r="T5" s="10">
        <v>24</v>
      </c>
      <c r="U5" s="10">
        <v>24</v>
      </c>
      <c r="V5" s="10">
        <v>25</v>
      </c>
      <c r="W5" s="10">
        <v>25</v>
      </c>
      <c r="X5" s="10">
        <v>24</v>
      </c>
      <c r="Y5" s="10">
        <v>23</v>
      </c>
      <c r="Z5" s="10">
        <v>22</v>
      </c>
      <c r="AA5" s="10">
        <v>20</v>
      </c>
      <c r="AB5" s="10">
        <v>18</v>
      </c>
    </row>
    <row r="6" spans="2:28" x14ac:dyDescent="0.25">
      <c r="B6" s="10">
        <v>3</v>
      </c>
      <c r="C6" s="10">
        <f>((3.3*2.78)*10.76)</f>
        <v>98.712239999999994</v>
      </c>
      <c r="D6" s="12" t="s">
        <v>30</v>
      </c>
      <c r="E6" s="10">
        <v>25</v>
      </c>
      <c r="F6" s="10">
        <v>22</v>
      </c>
      <c r="G6" s="10">
        <v>19</v>
      </c>
      <c r="H6" s="10">
        <v>17</v>
      </c>
      <c r="I6" s="10">
        <v>14</v>
      </c>
      <c r="J6" s="10">
        <v>12</v>
      </c>
      <c r="K6" s="10">
        <v>10</v>
      </c>
      <c r="L6" s="10">
        <v>9</v>
      </c>
      <c r="M6" s="10">
        <v>8</v>
      </c>
      <c r="N6" s="10">
        <v>7</v>
      </c>
      <c r="O6" s="10">
        <v>7</v>
      </c>
      <c r="P6" s="10">
        <v>8</v>
      </c>
      <c r="Q6" s="10">
        <v>9</v>
      </c>
      <c r="R6" s="10">
        <v>10</v>
      </c>
      <c r="S6" s="10">
        <v>12</v>
      </c>
      <c r="T6" s="10">
        <v>14</v>
      </c>
      <c r="U6" s="10">
        <v>18</v>
      </c>
      <c r="V6" s="10">
        <v>22</v>
      </c>
      <c r="W6" s="10">
        <v>27</v>
      </c>
      <c r="X6" s="10">
        <v>31</v>
      </c>
      <c r="Y6" s="10">
        <v>32</v>
      </c>
      <c r="Z6" s="10">
        <v>32</v>
      </c>
      <c r="AA6" s="10">
        <v>30</v>
      </c>
      <c r="AB6" s="10">
        <v>27</v>
      </c>
    </row>
    <row r="7" spans="2:28" x14ac:dyDescent="0.25">
      <c r="B7" s="10">
        <v>4</v>
      </c>
      <c r="C7" s="10">
        <f>((4.05*2.78)*10.76)</f>
        <v>121.14683999999998</v>
      </c>
      <c r="D7" s="12" t="s">
        <v>86</v>
      </c>
      <c r="E7" s="10">
        <v>28</v>
      </c>
      <c r="F7" s="10">
        <v>25</v>
      </c>
      <c r="G7" s="10">
        <v>22</v>
      </c>
      <c r="H7" s="10">
        <v>19</v>
      </c>
      <c r="I7" s="10">
        <v>16</v>
      </c>
      <c r="J7" s="10">
        <v>14</v>
      </c>
      <c r="K7" s="10">
        <v>12</v>
      </c>
      <c r="L7" s="10">
        <v>10</v>
      </c>
      <c r="M7" s="10">
        <v>9</v>
      </c>
      <c r="N7" s="10">
        <v>8</v>
      </c>
      <c r="O7" s="10">
        <v>8</v>
      </c>
      <c r="P7" s="10">
        <v>8</v>
      </c>
      <c r="Q7" s="10">
        <v>10</v>
      </c>
      <c r="R7" s="10">
        <v>12</v>
      </c>
      <c r="S7" s="10">
        <v>16</v>
      </c>
      <c r="T7" s="10">
        <v>21</v>
      </c>
      <c r="U7" s="10">
        <v>27</v>
      </c>
      <c r="V7" s="10">
        <v>32</v>
      </c>
      <c r="W7" s="10">
        <v>36</v>
      </c>
      <c r="X7" s="10">
        <v>38</v>
      </c>
      <c r="Y7" s="10">
        <v>38</v>
      </c>
      <c r="Z7" s="10">
        <v>37</v>
      </c>
      <c r="AA7" s="10">
        <v>34</v>
      </c>
      <c r="AB7" s="10">
        <v>31</v>
      </c>
    </row>
    <row r="10" spans="2:28" x14ac:dyDescent="0.25">
      <c r="B10" s="26" t="s">
        <v>43</v>
      </c>
      <c r="C10" s="26"/>
      <c r="D10" s="26"/>
      <c r="E10" s="26"/>
      <c r="F10" s="26"/>
      <c r="G10" s="26"/>
      <c r="J10" s="27" t="s">
        <v>47</v>
      </c>
      <c r="K10" s="27" t="s">
        <v>41</v>
      </c>
      <c r="L10" s="28" t="s">
        <v>71</v>
      </c>
      <c r="M10" s="28"/>
      <c r="N10" s="28" t="s">
        <v>72</v>
      </c>
      <c r="O10" s="28"/>
      <c r="P10" s="29" t="s">
        <v>70</v>
      </c>
      <c r="Q10" s="30"/>
      <c r="R10" s="30"/>
      <c r="S10" s="30"/>
      <c r="T10" s="31"/>
    </row>
    <row r="11" spans="2:28" x14ac:dyDescent="0.25">
      <c r="B11" s="32" t="s">
        <v>28</v>
      </c>
      <c r="C11" s="32" t="s">
        <v>44</v>
      </c>
      <c r="D11" s="6" t="s">
        <v>45</v>
      </c>
      <c r="E11" s="7" t="s">
        <v>3</v>
      </c>
      <c r="F11" s="7" t="s">
        <v>46</v>
      </c>
      <c r="G11" s="7" t="s">
        <v>47</v>
      </c>
      <c r="J11" s="33">
        <f>+'DATOS '!J15</f>
        <v>0.40322580645161293</v>
      </c>
      <c r="K11" s="33">
        <f>(3.3*4.05*10.76)</f>
        <v>143.80739999999997</v>
      </c>
      <c r="L11" s="34">
        <f>(22*9/5)+32</f>
        <v>71.599999999999994</v>
      </c>
      <c r="M11" s="35"/>
      <c r="N11" s="36">
        <f>(27*9/5)+32</f>
        <v>80.599999999999994</v>
      </c>
      <c r="O11" s="37"/>
      <c r="P11" s="38">
        <f>(J11*K11*(N11-L11))</f>
        <v>521.88169354838703</v>
      </c>
      <c r="Q11" s="39"/>
      <c r="R11" s="39"/>
      <c r="S11" s="39"/>
      <c r="T11" s="40"/>
    </row>
    <row r="12" spans="2:28" x14ac:dyDescent="0.25">
      <c r="B12" s="10">
        <v>1</v>
      </c>
      <c r="C12" s="10">
        <f>+'DATOS '!V6</f>
        <v>-7.25</v>
      </c>
      <c r="D12" s="10">
        <f>(36*9/5)+32</f>
        <v>96.8</v>
      </c>
      <c r="E12" s="10">
        <f>(22*9/5)+32</f>
        <v>71.599999999999994</v>
      </c>
      <c r="F12" s="10">
        <v>0.83</v>
      </c>
      <c r="G12" s="10">
        <f>+'DATOS '!M11</f>
        <v>0.38759689922480617</v>
      </c>
    </row>
    <row r="13" spans="2:28" x14ac:dyDescent="0.25">
      <c r="B13" s="10">
        <v>2</v>
      </c>
      <c r="C13" s="10">
        <f>+'DATOS '!V7</f>
        <v>4</v>
      </c>
      <c r="D13" s="10">
        <f t="shared" ref="D13:D15" si="0">(36*9/5)+32</f>
        <v>96.8</v>
      </c>
      <c r="E13" s="10">
        <f t="shared" ref="E13:E15" si="1">(22*9/5)+32</f>
        <v>71.599999999999994</v>
      </c>
      <c r="F13" s="10">
        <v>0.83</v>
      </c>
      <c r="G13" s="10">
        <f>+'DATOS '!M11</f>
        <v>0.38759689922480617</v>
      </c>
    </row>
    <row r="14" spans="2:28" x14ac:dyDescent="0.25">
      <c r="B14" s="10">
        <v>3</v>
      </c>
      <c r="C14" s="10">
        <f>+'DATOS '!V8</f>
        <v>4</v>
      </c>
      <c r="D14" s="10">
        <f t="shared" si="0"/>
        <v>96.8</v>
      </c>
      <c r="E14" s="10">
        <f t="shared" si="1"/>
        <v>71.599999999999994</v>
      </c>
      <c r="F14" s="10">
        <v>0.83</v>
      </c>
      <c r="G14" s="10">
        <f>+'DATOS '!M6</f>
        <v>0.30864197530864196</v>
      </c>
    </row>
    <row r="15" spans="2:28" x14ac:dyDescent="0.25">
      <c r="B15" s="10">
        <v>4</v>
      </c>
      <c r="C15" s="10">
        <f>+'DATOS '!V9</f>
        <v>-7.25</v>
      </c>
      <c r="D15" s="10">
        <f t="shared" si="0"/>
        <v>96.8</v>
      </c>
      <c r="E15" s="10">
        <f t="shared" si="1"/>
        <v>71.599999999999994</v>
      </c>
      <c r="F15" s="10">
        <v>0.83</v>
      </c>
      <c r="G15" s="10">
        <f>+'DATOS '!M6</f>
        <v>0.30864197530864196</v>
      </c>
    </row>
    <row r="17" spans="2:28" x14ac:dyDescent="0.25">
      <c r="B17" s="17" t="s">
        <v>39</v>
      </c>
      <c r="C17" s="18"/>
      <c r="D17" s="19"/>
      <c r="E17" s="17" t="s">
        <v>48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</row>
    <row r="18" spans="2:28" x14ac:dyDescent="0.25">
      <c r="B18" s="20" t="s">
        <v>28</v>
      </c>
      <c r="C18" s="21" t="s">
        <v>41</v>
      </c>
      <c r="D18" s="22" t="s">
        <v>42</v>
      </c>
      <c r="E18" s="23">
        <v>4.1666666666666664E-2</v>
      </c>
      <c r="F18" s="24">
        <v>8.3333333333333301E-2</v>
      </c>
      <c r="G18" s="24">
        <v>0.125</v>
      </c>
      <c r="H18" s="24">
        <v>0.16666666666666699</v>
      </c>
      <c r="I18" s="24">
        <v>0.20833333333333301</v>
      </c>
      <c r="J18" s="24">
        <v>0.25</v>
      </c>
      <c r="K18" s="24">
        <v>0.29166666666666702</v>
      </c>
      <c r="L18" s="24">
        <v>0.33333333333333298</v>
      </c>
      <c r="M18" s="24">
        <v>0.375</v>
      </c>
      <c r="N18" s="24">
        <v>0.41666666666666702</v>
      </c>
      <c r="O18" s="24">
        <v>0.45833333333333298</v>
      </c>
      <c r="P18" s="24">
        <v>0.5</v>
      </c>
      <c r="Q18" s="24">
        <v>0.54166666666666696</v>
      </c>
      <c r="R18" s="24">
        <v>0.58333333333333304</v>
      </c>
      <c r="S18" s="24">
        <v>0.625</v>
      </c>
      <c r="T18" s="24">
        <v>0.66666666666666696</v>
      </c>
      <c r="U18" s="24">
        <v>0.70833333333333304</v>
      </c>
      <c r="V18" s="24">
        <v>0.75</v>
      </c>
      <c r="W18" s="24">
        <v>0.79166666666666696</v>
      </c>
      <c r="X18" s="24">
        <v>0.83333333333333304</v>
      </c>
      <c r="Y18" s="24">
        <v>0.875</v>
      </c>
      <c r="Z18" s="24">
        <v>0.91666666666666696</v>
      </c>
      <c r="AA18" s="24">
        <v>0.95833333333333304</v>
      </c>
      <c r="AB18" s="25">
        <v>1</v>
      </c>
    </row>
    <row r="19" spans="2:28" x14ac:dyDescent="0.25">
      <c r="B19" s="10">
        <v>1</v>
      </c>
      <c r="C19" s="41">
        <f>((1.1*2.78)*10.76)</f>
        <v>32.90408</v>
      </c>
      <c r="D19" s="12" t="s">
        <v>29</v>
      </c>
      <c r="E19" s="41">
        <f>((E4+$C12)*$F12+(78-$E12)+($D12-85))</f>
        <v>28.782500000000002</v>
      </c>
      <c r="F19" s="41">
        <f t="shared" ref="F19:AB19" si="2">((F4+$C12)*$F12+(78-$E12)+($D12-85))</f>
        <v>26.292500000000004</v>
      </c>
      <c r="G19" s="41">
        <f t="shared" si="2"/>
        <v>24.632500000000004</v>
      </c>
      <c r="H19" s="41">
        <f t="shared" si="2"/>
        <v>22.972500000000004</v>
      </c>
      <c r="I19" s="41">
        <f t="shared" si="2"/>
        <v>21.312500000000004</v>
      </c>
      <c r="J19" s="41">
        <f t="shared" si="2"/>
        <v>20.482500000000002</v>
      </c>
      <c r="K19" s="41">
        <f t="shared" si="2"/>
        <v>18.822500000000002</v>
      </c>
      <c r="L19" s="41">
        <f t="shared" si="2"/>
        <v>18.822500000000002</v>
      </c>
      <c r="M19" s="41">
        <f t="shared" si="2"/>
        <v>20.482500000000002</v>
      </c>
      <c r="N19" s="41">
        <f t="shared" si="2"/>
        <v>22.972500000000004</v>
      </c>
      <c r="O19" s="41">
        <f t="shared" si="2"/>
        <v>26.292500000000004</v>
      </c>
      <c r="P19" s="41">
        <f t="shared" si="2"/>
        <v>30.442500000000003</v>
      </c>
      <c r="Q19" s="41">
        <f t="shared" si="2"/>
        <v>33.762500000000003</v>
      </c>
      <c r="R19" s="41">
        <f t="shared" si="2"/>
        <v>36.252499999999998</v>
      </c>
      <c r="S19" s="41">
        <f t="shared" si="2"/>
        <v>37.912500000000001</v>
      </c>
      <c r="T19" s="41">
        <f t="shared" si="2"/>
        <v>38.742500000000007</v>
      </c>
      <c r="U19" s="41">
        <f t="shared" si="2"/>
        <v>38.742500000000007</v>
      </c>
      <c r="V19" s="41">
        <f t="shared" si="2"/>
        <v>38.742500000000007</v>
      </c>
      <c r="W19" s="41">
        <f t="shared" si="2"/>
        <v>37.912500000000001</v>
      </c>
      <c r="X19" s="41">
        <f t="shared" si="2"/>
        <v>37.082500000000003</v>
      </c>
      <c r="Y19" s="41">
        <f t="shared" si="2"/>
        <v>35.422499999999999</v>
      </c>
      <c r="Z19" s="41">
        <f t="shared" si="2"/>
        <v>33.762500000000003</v>
      </c>
      <c r="AA19" s="41">
        <f t="shared" si="2"/>
        <v>32.102500000000006</v>
      </c>
      <c r="AB19" s="41">
        <f t="shared" si="2"/>
        <v>30.442500000000003</v>
      </c>
    </row>
    <row r="20" spans="2:28" x14ac:dyDescent="0.25">
      <c r="B20" s="10">
        <v>2</v>
      </c>
      <c r="C20" s="41">
        <f>((3.02*2.78)*10.76)</f>
        <v>90.336655999999991</v>
      </c>
      <c r="D20" s="12" t="s">
        <v>30</v>
      </c>
      <c r="E20" s="41">
        <f>((E5+$C13)*$F13+(78-$E13)+($D13-85))</f>
        <v>35.630000000000003</v>
      </c>
      <c r="F20" s="41">
        <f t="shared" ref="F20:AB20" si="3">((F5+$C13)*$F13+(78-$E13)+($D13-85))</f>
        <v>33.97</v>
      </c>
      <c r="G20" s="41">
        <f t="shared" si="3"/>
        <v>32.31</v>
      </c>
      <c r="H20" s="41">
        <f t="shared" si="3"/>
        <v>30.650000000000002</v>
      </c>
      <c r="I20" s="41">
        <f t="shared" si="3"/>
        <v>29.82</v>
      </c>
      <c r="J20" s="41">
        <f t="shared" si="3"/>
        <v>28.160000000000004</v>
      </c>
      <c r="K20" s="41">
        <f t="shared" si="3"/>
        <v>27.330000000000002</v>
      </c>
      <c r="L20" s="41">
        <f t="shared" si="3"/>
        <v>28.160000000000004</v>
      </c>
      <c r="M20" s="41">
        <f t="shared" si="3"/>
        <v>29.82</v>
      </c>
      <c r="N20" s="41">
        <f t="shared" si="3"/>
        <v>33.14</v>
      </c>
      <c r="O20" s="41">
        <f t="shared" si="3"/>
        <v>35.630000000000003</v>
      </c>
      <c r="P20" s="41">
        <f t="shared" si="3"/>
        <v>38.120000000000005</v>
      </c>
      <c r="Q20" s="41">
        <f t="shared" si="3"/>
        <v>39.78</v>
      </c>
      <c r="R20" s="41">
        <f t="shared" si="3"/>
        <v>40.61</v>
      </c>
      <c r="S20" s="41">
        <f t="shared" si="3"/>
        <v>40.61</v>
      </c>
      <c r="T20" s="41">
        <f t="shared" si="3"/>
        <v>41.44</v>
      </c>
      <c r="U20" s="41">
        <f t="shared" si="3"/>
        <v>41.44</v>
      </c>
      <c r="V20" s="41">
        <f t="shared" si="3"/>
        <v>42.27</v>
      </c>
      <c r="W20" s="41">
        <f t="shared" si="3"/>
        <v>42.27</v>
      </c>
      <c r="X20" s="41">
        <f t="shared" si="3"/>
        <v>41.44</v>
      </c>
      <c r="Y20" s="41">
        <f t="shared" si="3"/>
        <v>40.61</v>
      </c>
      <c r="Z20" s="41">
        <f t="shared" si="3"/>
        <v>39.78</v>
      </c>
      <c r="AA20" s="41">
        <f t="shared" si="3"/>
        <v>38.120000000000005</v>
      </c>
      <c r="AB20" s="41">
        <f t="shared" si="3"/>
        <v>36.46</v>
      </c>
    </row>
    <row r="21" spans="2:28" x14ac:dyDescent="0.25">
      <c r="B21" s="10">
        <v>3</v>
      </c>
      <c r="C21" s="41">
        <f>((3.3*2.78)*10.76)</f>
        <v>98.712239999999994</v>
      </c>
      <c r="D21" s="12" t="s">
        <v>29</v>
      </c>
      <c r="E21" s="41">
        <f>((E6+$C14)*$F14+(78-$E14)+($D14-85))</f>
        <v>42.27</v>
      </c>
      <c r="F21" s="41">
        <f t="shared" ref="F21:AB21" si="4">((F6+$C14)*$F14+(78-$E14)+($D14-85))</f>
        <v>39.78</v>
      </c>
      <c r="G21" s="41">
        <f t="shared" si="4"/>
        <v>37.290000000000006</v>
      </c>
      <c r="H21" s="41">
        <f t="shared" si="4"/>
        <v>35.630000000000003</v>
      </c>
      <c r="I21" s="41">
        <f t="shared" si="4"/>
        <v>33.14</v>
      </c>
      <c r="J21" s="41">
        <f t="shared" si="4"/>
        <v>31.480000000000004</v>
      </c>
      <c r="K21" s="41">
        <f t="shared" si="4"/>
        <v>29.82</v>
      </c>
      <c r="L21" s="41">
        <f t="shared" si="4"/>
        <v>28.990000000000002</v>
      </c>
      <c r="M21" s="41">
        <f t="shared" si="4"/>
        <v>28.160000000000004</v>
      </c>
      <c r="N21" s="41">
        <f t="shared" si="4"/>
        <v>27.330000000000002</v>
      </c>
      <c r="O21" s="41">
        <f t="shared" si="4"/>
        <v>27.330000000000002</v>
      </c>
      <c r="P21" s="41">
        <f t="shared" si="4"/>
        <v>28.160000000000004</v>
      </c>
      <c r="Q21" s="41">
        <f t="shared" si="4"/>
        <v>28.990000000000002</v>
      </c>
      <c r="R21" s="41">
        <f t="shared" si="4"/>
        <v>29.82</v>
      </c>
      <c r="S21" s="41">
        <f t="shared" si="4"/>
        <v>31.480000000000004</v>
      </c>
      <c r="T21" s="41">
        <f t="shared" si="4"/>
        <v>33.14</v>
      </c>
      <c r="U21" s="41">
        <f t="shared" si="4"/>
        <v>36.46</v>
      </c>
      <c r="V21" s="41">
        <f t="shared" si="4"/>
        <v>39.78</v>
      </c>
      <c r="W21" s="41">
        <f t="shared" si="4"/>
        <v>43.930000000000007</v>
      </c>
      <c r="X21" s="41">
        <f t="shared" si="4"/>
        <v>47.25</v>
      </c>
      <c r="Y21" s="41">
        <f t="shared" si="4"/>
        <v>48.08</v>
      </c>
      <c r="Z21" s="41">
        <f t="shared" si="4"/>
        <v>48.08</v>
      </c>
      <c r="AA21" s="41">
        <f t="shared" si="4"/>
        <v>46.42</v>
      </c>
      <c r="AB21" s="41">
        <f t="shared" si="4"/>
        <v>43.930000000000007</v>
      </c>
    </row>
    <row r="22" spans="2:28" x14ac:dyDescent="0.25">
      <c r="B22" s="10">
        <v>4</v>
      </c>
      <c r="C22" s="41">
        <f>((4.05*2.78)*10.76)</f>
        <v>121.14683999999998</v>
      </c>
      <c r="D22" s="12" t="s">
        <v>33</v>
      </c>
      <c r="E22" s="41">
        <f>((E7+$C15)*$F15+(78-$E15)+($D15-85))</f>
        <v>35.422499999999999</v>
      </c>
      <c r="F22" s="41">
        <f t="shared" ref="F22:AB22" si="5">((F7+$C15)*$F15+(78-$E15)+($D15-85))</f>
        <v>32.932500000000005</v>
      </c>
      <c r="G22" s="41">
        <f t="shared" si="5"/>
        <v>30.442500000000003</v>
      </c>
      <c r="H22" s="41">
        <f t="shared" si="5"/>
        <v>27.952500000000001</v>
      </c>
      <c r="I22" s="41">
        <f t="shared" si="5"/>
        <v>25.462500000000002</v>
      </c>
      <c r="J22" s="41">
        <f t="shared" si="5"/>
        <v>23.802500000000002</v>
      </c>
      <c r="K22" s="41">
        <f t="shared" si="5"/>
        <v>22.142500000000002</v>
      </c>
      <c r="L22" s="41">
        <f t="shared" si="5"/>
        <v>20.482500000000002</v>
      </c>
      <c r="M22" s="41">
        <f t="shared" si="5"/>
        <v>19.652500000000003</v>
      </c>
      <c r="N22" s="41">
        <f t="shared" si="5"/>
        <v>18.822500000000002</v>
      </c>
      <c r="O22" s="41">
        <f t="shared" si="5"/>
        <v>18.822500000000002</v>
      </c>
      <c r="P22" s="41">
        <f t="shared" si="5"/>
        <v>18.822500000000002</v>
      </c>
      <c r="Q22" s="41">
        <f t="shared" si="5"/>
        <v>20.482500000000002</v>
      </c>
      <c r="R22" s="41">
        <f t="shared" si="5"/>
        <v>22.142500000000002</v>
      </c>
      <c r="S22" s="41">
        <f t="shared" si="5"/>
        <v>25.462500000000002</v>
      </c>
      <c r="T22" s="41">
        <f t="shared" si="5"/>
        <v>29.612500000000004</v>
      </c>
      <c r="U22" s="41">
        <f t="shared" si="5"/>
        <v>34.592500000000001</v>
      </c>
      <c r="V22" s="41">
        <f t="shared" si="5"/>
        <v>38.742500000000007</v>
      </c>
      <c r="W22" s="41">
        <f t="shared" si="5"/>
        <v>42.0625</v>
      </c>
      <c r="X22" s="41">
        <f t="shared" si="5"/>
        <v>43.722499999999997</v>
      </c>
      <c r="Y22" s="41">
        <f t="shared" si="5"/>
        <v>43.722499999999997</v>
      </c>
      <c r="Z22" s="41">
        <f t="shared" si="5"/>
        <v>42.892499999999998</v>
      </c>
      <c r="AA22" s="41">
        <f t="shared" si="5"/>
        <v>40.402500000000003</v>
      </c>
      <c r="AB22" s="41">
        <f t="shared" si="5"/>
        <v>37.912500000000001</v>
      </c>
    </row>
    <row r="24" spans="2:28" x14ac:dyDescent="0.25">
      <c r="B24" s="17" t="s">
        <v>49</v>
      </c>
      <c r="C24" s="18"/>
      <c r="D24" s="19"/>
      <c r="E24" s="17" t="s">
        <v>50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</row>
    <row r="25" spans="2:28" x14ac:dyDescent="0.25">
      <c r="B25" s="43" t="s">
        <v>51</v>
      </c>
      <c r="C25" s="43" t="s">
        <v>41</v>
      </c>
      <c r="D25" s="43" t="s">
        <v>42</v>
      </c>
      <c r="E25" s="23">
        <v>4.1666666666666664E-2</v>
      </c>
      <c r="F25" s="24">
        <v>8.3333333333333301E-2</v>
      </c>
      <c r="G25" s="24">
        <v>0.125</v>
      </c>
      <c r="H25" s="24">
        <v>0.16666666666666699</v>
      </c>
      <c r="I25" s="24">
        <v>0.20833333333333301</v>
      </c>
      <c r="J25" s="24">
        <v>0.25</v>
      </c>
      <c r="K25" s="24">
        <v>0.29166666666666702</v>
      </c>
      <c r="L25" s="24">
        <v>0.33333333333333298</v>
      </c>
      <c r="M25" s="24">
        <v>0.375</v>
      </c>
      <c r="N25" s="24">
        <v>0.41666666666666702</v>
      </c>
      <c r="O25" s="24">
        <v>0.45833333333333298</v>
      </c>
      <c r="P25" s="24">
        <v>0.5</v>
      </c>
      <c r="Q25" s="24">
        <v>0.54166666666666696</v>
      </c>
      <c r="R25" s="24">
        <v>0.58333333333333304</v>
      </c>
      <c r="S25" s="24">
        <v>0.625</v>
      </c>
      <c r="T25" s="24">
        <v>0.66666666666666696</v>
      </c>
      <c r="U25" s="24">
        <v>0.70833333333333304</v>
      </c>
      <c r="V25" s="24">
        <v>0.75</v>
      </c>
      <c r="W25" s="24">
        <v>0.79166666666666696</v>
      </c>
      <c r="X25" s="24">
        <v>0.83333333333333304</v>
      </c>
      <c r="Y25" s="24">
        <v>0.875</v>
      </c>
      <c r="Z25" s="24">
        <v>0.91666666666666696</v>
      </c>
      <c r="AA25" s="24">
        <v>0.95833333333333304</v>
      </c>
      <c r="AB25" s="25">
        <v>1</v>
      </c>
    </row>
    <row r="26" spans="2:28" x14ac:dyDescent="0.25">
      <c r="B26" s="10">
        <v>1</v>
      </c>
      <c r="C26" s="2">
        <f>((1.54*2.26)*10.76)</f>
        <v>37.449103999999998</v>
      </c>
      <c r="D26" s="10" t="s">
        <v>52</v>
      </c>
      <c r="E26" s="10">
        <v>1</v>
      </c>
      <c r="F26" s="10">
        <v>0</v>
      </c>
      <c r="G26" s="10">
        <v>-1</v>
      </c>
      <c r="H26" s="10">
        <v>-2</v>
      </c>
      <c r="I26" s="10">
        <v>-2</v>
      </c>
      <c r="J26" s="10">
        <v>-2</v>
      </c>
      <c r="K26" s="10">
        <v>-2</v>
      </c>
      <c r="L26" s="10">
        <v>0</v>
      </c>
      <c r="M26" s="10">
        <v>2</v>
      </c>
      <c r="N26" s="10">
        <v>4</v>
      </c>
      <c r="O26" s="10">
        <v>7</v>
      </c>
      <c r="P26" s="10">
        <v>9</v>
      </c>
      <c r="Q26" s="10">
        <v>12</v>
      </c>
      <c r="R26" s="10">
        <v>13</v>
      </c>
      <c r="S26" s="10">
        <v>14</v>
      </c>
      <c r="T26" s="10">
        <v>14</v>
      </c>
      <c r="U26" s="10">
        <v>13</v>
      </c>
      <c r="V26" s="10">
        <v>12</v>
      </c>
      <c r="W26" s="10">
        <v>10</v>
      </c>
      <c r="X26" s="10">
        <v>8</v>
      </c>
      <c r="Y26" s="10">
        <v>6</v>
      </c>
      <c r="Z26" s="10">
        <v>4</v>
      </c>
      <c r="AA26" s="10">
        <v>3</v>
      </c>
      <c r="AB26" s="10">
        <v>2</v>
      </c>
    </row>
    <row r="28" spans="2:28" x14ac:dyDescent="0.25">
      <c r="B28" s="44" t="s">
        <v>53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2:28" x14ac:dyDescent="0.25">
      <c r="B29" s="45" t="s">
        <v>54</v>
      </c>
      <c r="C29" s="45"/>
      <c r="D29" s="45"/>
      <c r="E29" s="10">
        <v>0.09</v>
      </c>
      <c r="F29" s="10">
        <v>0.08</v>
      </c>
      <c r="G29" s="10">
        <v>7.0000000000000007E-2</v>
      </c>
      <c r="H29" s="10">
        <v>0.06</v>
      </c>
      <c r="I29" s="10">
        <v>0.05</v>
      </c>
      <c r="J29" s="10">
        <v>0.14000000000000001</v>
      </c>
      <c r="K29" s="10">
        <v>0.26</v>
      </c>
      <c r="L29" s="10">
        <v>0.38</v>
      </c>
      <c r="M29" s="10">
        <v>0.48</v>
      </c>
      <c r="N29" s="10">
        <v>0.54</v>
      </c>
      <c r="O29" s="10">
        <v>0.56000000000000005</v>
      </c>
      <c r="P29" s="10">
        <v>0.51</v>
      </c>
      <c r="Q29" s="10">
        <v>0.45</v>
      </c>
      <c r="R29" s="10">
        <v>0.4</v>
      </c>
      <c r="S29" s="10">
        <v>0.36</v>
      </c>
      <c r="T29" s="10">
        <v>0.33</v>
      </c>
      <c r="U29" s="10">
        <v>0.28999999999999998</v>
      </c>
      <c r="V29" s="10">
        <v>0.25</v>
      </c>
      <c r="W29" s="10">
        <v>0.21</v>
      </c>
      <c r="X29" s="10">
        <v>0.18</v>
      </c>
      <c r="Y29" s="10">
        <v>0.16</v>
      </c>
      <c r="Z29" s="10">
        <v>0.14000000000000001</v>
      </c>
      <c r="AA29" s="10">
        <v>0.12</v>
      </c>
      <c r="AB29" s="10">
        <v>0.1</v>
      </c>
    </row>
    <row r="30" spans="2:28" x14ac:dyDescent="0.25">
      <c r="B30" s="46" t="s">
        <v>57</v>
      </c>
      <c r="C30" s="46"/>
      <c r="D30" s="46"/>
      <c r="E30" s="47">
        <f>+'DATOS '!V11</f>
        <v>88</v>
      </c>
    </row>
    <row r="31" spans="2:28" x14ac:dyDescent="0.25">
      <c r="B31" s="46" t="s">
        <v>55</v>
      </c>
      <c r="C31" s="46"/>
      <c r="D31" s="46"/>
      <c r="E31" s="47">
        <v>0.98</v>
      </c>
    </row>
    <row r="32" spans="2:28" x14ac:dyDescent="0.25">
      <c r="B32" s="48" t="s">
        <v>56</v>
      </c>
      <c r="C32" s="48"/>
      <c r="D32" s="48"/>
      <c r="E32" s="47">
        <v>0.75</v>
      </c>
    </row>
    <row r="34" spans="2:28" x14ac:dyDescent="0.25">
      <c r="B34" s="49" t="s">
        <v>39</v>
      </c>
      <c r="C34" s="50"/>
      <c r="D34" s="51"/>
      <c r="E34" s="29" t="s">
        <v>58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2:28" x14ac:dyDescent="0.25">
      <c r="B35" s="52" t="s">
        <v>28</v>
      </c>
      <c r="C35" s="53" t="s">
        <v>41</v>
      </c>
      <c r="D35" s="54" t="s">
        <v>42</v>
      </c>
      <c r="E35" s="55">
        <v>4.1666666666666664E-2</v>
      </c>
      <c r="F35" s="56">
        <v>8.3333333333333301E-2</v>
      </c>
      <c r="G35" s="56">
        <v>0.125</v>
      </c>
      <c r="H35" s="56">
        <v>0.16666666666666699</v>
      </c>
      <c r="I35" s="56">
        <v>0.20833333333333301</v>
      </c>
      <c r="J35" s="56">
        <v>0.25</v>
      </c>
      <c r="K35" s="56">
        <v>0.29166666666666702</v>
      </c>
      <c r="L35" s="56">
        <v>0.33333333333333298</v>
      </c>
      <c r="M35" s="56">
        <v>0.375</v>
      </c>
      <c r="N35" s="56">
        <v>0.41666666666666702</v>
      </c>
      <c r="O35" s="56">
        <v>0.45833333333333298</v>
      </c>
      <c r="P35" s="56">
        <v>0.5</v>
      </c>
      <c r="Q35" s="56">
        <v>0.54166666666666696</v>
      </c>
      <c r="R35" s="56">
        <v>0.58333333333333304</v>
      </c>
      <c r="S35" s="56">
        <v>0.625</v>
      </c>
      <c r="T35" s="56">
        <v>0.66666666666666696</v>
      </c>
      <c r="U35" s="56">
        <v>0.70833333333333304</v>
      </c>
      <c r="V35" s="56">
        <v>0.75</v>
      </c>
      <c r="W35" s="56">
        <v>0.79166666666666696</v>
      </c>
      <c r="X35" s="56">
        <v>0.83333333333333304</v>
      </c>
      <c r="Y35" s="56">
        <v>0.875</v>
      </c>
      <c r="Z35" s="56">
        <v>0.91666666666666696</v>
      </c>
      <c r="AA35" s="56">
        <v>0.95833333333333304</v>
      </c>
      <c r="AB35" s="57">
        <v>1</v>
      </c>
    </row>
    <row r="36" spans="2:28" x14ac:dyDescent="0.25">
      <c r="B36" s="10">
        <v>1</v>
      </c>
      <c r="C36" s="41">
        <f>((1.1*2.78)*10.76)</f>
        <v>32.90408</v>
      </c>
      <c r="D36" s="79" t="s">
        <v>29</v>
      </c>
      <c r="E36" s="41">
        <f>($G12*$C36*E19)</f>
        <v>367.07817155038759</v>
      </c>
      <c r="F36" s="41">
        <f t="shared" ref="F36:AB36" si="6">($G12*$C36*F19)</f>
        <v>335.32190829457363</v>
      </c>
      <c r="G36" s="41">
        <f t="shared" si="6"/>
        <v>314.15106612403105</v>
      </c>
      <c r="H36" s="41">
        <f t="shared" si="6"/>
        <v>292.98022395348841</v>
      </c>
      <c r="I36" s="41">
        <f t="shared" si="6"/>
        <v>271.80938178294576</v>
      </c>
      <c r="J36" s="41">
        <f t="shared" si="6"/>
        <v>261.22396069767439</v>
      </c>
      <c r="K36" s="41">
        <f t="shared" si="6"/>
        <v>240.05311852713177</v>
      </c>
      <c r="L36" s="41">
        <f t="shared" si="6"/>
        <v>240.05311852713177</v>
      </c>
      <c r="M36" s="41">
        <f t="shared" si="6"/>
        <v>261.22396069767439</v>
      </c>
      <c r="N36" s="41">
        <f>($G12*$C36*N19)</f>
        <v>292.98022395348841</v>
      </c>
      <c r="O36" s="41">
        <f>($G12*$C36*O19)</f>
        <v>335.32190829457363</v>
      </c>
      <c r="P36" s="41">
        <f t="shared" si="6"/>
        <v>388.24901372093024</v>
      </c>
      <c r="Q36" s="41">
        <f t="shared" si="6"/>
        <v>430.59069806201546</v>
      </c>
      <c r="R36" s="41">
        <f t="shared" si="6"/>
        <v>462.34696131782937</v>
      </c>
      <c r="S36" s="41">
        <f t="shared" si="6"/>
        <v>483.51780348837207</v>
      </c>
      <c r="T36" s="41">
        <f t="shared" si="6"/>
        <v>494.10322457364344</v>
      </c>
      <c r="U36" s="41">
        <f t="shared" si="6"/>
        <v>494.10322457364344</v>
      </c>
      <c r="V36" s="41">
        <f t="shared" si="6"/>
        <v>494.10322457364344</v>
      </c>
      <c r="W36" s="41">
        <f t="shared" si="6"/>
        <v>483.51780348837207</v>
      </c>
      <c r="X36" s="41">
        <f t="shared" si="6"/>
        <v>472.93238240310075</v>
      </c>
      <c r="Y36" s="41">
        <f t="shared" si="6"/>
        <v>451.7615402325581</v>
      </c>
      <c r="Z36" s="41">
        <f t="shared" si="6"/>
        <v>430.59069806201546</v>
      </c>
      <c r="AA36" s="41">
        <f t="shared" si="6"/>
        <v>409.41985589147288</v>
      </c>
      <c r="AB36" s="41">
        <f t="shared" si="6"/>
        <v>388.24901372093024</v>
      </c>
    </row>
    <row r="37" spans="2:28" x14ac:dyDescent="0.25">
      <c r="B37" s="10">
        <v>2</v>
      </c>
      <c r="C37" s="41">
        <f>((3.02*2.78)*10.76)</f>
        <v>90.336655999999991</v>
      </c>
      <c r="D37" s="79" t="s">
        <v>30</v>
      </c>
      <c r="E37" s="41">
        <f>($G13*$C37*E20)</f>
        <v>1247.5562222015503</v>
      </c>
      <c r="F37" s="41">
        <f t="shared" ref="F37:AB37" si="7">($G13*$C37*F20)</f>
        <v>1189.4326373333331</v>
      </c>
      <c r="G37" s="41">
        <f t="shared" si="7"/>
        <v>1131.3090524651163</v>
      </c>
      <c r="H37" s="41">
        <f t="shared" si="7"/>
        <v>1073.1854675968991</v>
      </c>
      <c r="I37" s="41">
        <f t="shared" si="7"/>
        <v>1044.1236751627905</v>
      </c>
      <c r="J37" s="41">
        <f t="shared" si="7"/>
        <v>986.00009029457362</v>
      </c>
      <c r="K37" s="41">
        <f t="shared" si="7"/>
        <v>956.93829786046513</v>
      </c>
      <c r="L37" s="41">
        <f t="shared" si="7"/>
        <v>986.00009029457362</v>
      </c>
      <c r="M37" s="41">
        <f t="shared" si="7"/>
        <v>1044.1236751627905</v>
      </c>
      <c r="N37" s="41">
        <f t="shared" si="7"/>
        <v>1160.3708448992247</v>
      </c>
      <c r="O37" s="41">
        <f t="shared" si="7"/>
        <v>1247.5562222015503</v>
      </c>
      <c r="P37" s="41">
        <f t="shared" si="7"/>
        <v>1334.7415995038759</v>
      </c>
      <c r="Q37" s="41">
        <f t="shared" si="7"/>
        <v>1392.8651843720929</v>
      </c>
      <c r="R37" s="41">
        <f t="shared" si="7"/>
        <v>1421.9269768062013</v>
      </c>
      <c r="S37" s="41">
        <f t="shared" si="7"/>
        <v>1421.9269768062013</v>
      </c>
      <c r="T37" s="41">
        <f t="shared" si="7"/>
        <v>1450.9887692403099</v>
      </c>
      <c r="U37" s="41">
        <f t="shared" si="7"/>
        <v>1450.9887692403099</v>
      </c>
      <c r="V37" s="41">
        <f t="shared" si="7"/>
        <v>1480.0505616744185</v>
      </c>
      <c r="W37" s="41">
        <f t="shared" si="7"/>
        <v>1480.0505616744185</v>
      </c>
      <c r="X37" s="41">
        <f t="shared" si="7"/>
        <v>1450.9887692403099</v>
      </c>
      <c r="Y37" s="41">
        <f t="shared" si="7"/>
        <v>1421.9269768062013</v>
      </c>
      <c r="Z37" s="41">
        <f t="shared" si="7"/>
        <v>1392.8651843720929</v>
      </c>
      <c r="AA37" s="41">
        <f t="shared" si="7"/>
        <v>1334.7415995038759</v>
      </c>
      <c r="AB37" s="41">
        <f t="shared" si="7"/>
        <v>1276.6180146356587</v>
      </c>
    </row>
    <row r="38" spans="2:28" x14ac:dyDescent="0.25">
      <c r="B38" s="10">
        <v>3</v>
      </c>
      <c r="C38" s="41">
        <f>((3.3*2.78)*10.76)</f>
        <v>98.712239999999994</v>
      </c>
      <c r="D38" s="79" t="s">
        <v>29</v>
      </c>
      <c r="E38" s="41">
        <f>($G14*$C38*E21)</f>
        <v>1287.8291311111111</v>
      </c>
      <c r="F38" s="41">
        <f t="shared" ref="F38:AB38" si="8">($G14*$C38*F21)</f>
        <v>1211.9669466666664</v>
      </c>
      <c r="G38" s="41">
        <f t="shared" si="8"/>
        <v>1136.1047622222222</v>
      </c>
      <c r="H38" s="41">
        <f t="shared" si="8"/>
        <v>1085.5299725925925</v>
      </c>
      <c r="I38" s="41">
        <f t="shared" si="8"/>
        <v>1009.667788148148</v>
      </c>
      <c r="J38" s="41">
        <f t="shared" si="8"/>
        <v>959.09299851851847</v>
      </c>
      <c r="K38" s="41">
        <f t="shared" si="8"/>
        <v>908.51820888888881</v>
      </c>
      <c r="L38" s="41">
        <f t="shared" si="8"/>
        <v>883.23081407407403</v>
      </c>
      <c r="M38" s="41">
        <f t="shared" si="8"/>
        <v>857.94341925925926</v>
      </c>
      <c r="N38" s="41">
        <f t="shared" si="8"/>
        <v>832.65602444444437</v>
      </c>
      <c r="O38" s="41">
        <f t="shared" si="8"/>
        <v>832.65602444444437</v>
      </c>
      <c r="P38" s="41">
        <f t="shared" si="8"/>
        <v>857.94341925925926</v>
      </c>
      <c r="Q38" s="41">
        <f t="shared" si="8"/>
        <v>883.23081407407403</v>
      </c>
      <c r="R38" s="41">
        <f t="shared" si="8"/>
        <v>908.51820888888881</v>
      </c>
      <c r="S38" s="41">
        <f t="shared" si="8"/>
        <v>959.09299851851847</v>
      </c>
      <c r="T38" s="41">
        <f t="shared" si="8"/>
        <v>1009.667788148148</v>
      </c>
      <c r="U38" s="41">
        <f t="shared" si="8"/>
        <v>1110.8173674074073</v>
      </c>
      <c r="V38" s="41">
        <f t="shared" si="8"/>
        <v>1211.9669466666664</v>
      </c>
      <c r="W38" s="41">
        <f t="shared" si="8"/>
        <v>1338.4039207407407</v>
      </c>
      <c r="X38" s="41">
        <f t="shared" si="8"/>
        <v>1439.5534999999998</v>
      </c>
      <c r="Y38" s="41">
        <f t="shared" si="8"/>
        <v>1464.8408948148146</v>
      </c>
      <c r="Z38" s="41">
        <f t="shared" si="8"/>
        <v>1464.8408948148146</v>
      </c>
      <c r="AA38" s="41">
        <f t="shared" si="8"/>
        <v>1414.2661051851851</v>
      </c>
      <c r="AB38" s="41">
        <f t="shared" si="8"/>
        <v>1338.4039207407407</v>
      </c>
    </row>
    <row r="39" spans="2:28" x14ac:dyDescent="0.25">
      <c r="B39" s="10">
        <v>4</v>
      </c>
      <c r="C39" s="41">
        <f>((4.05*2.78)*10.76)</f>
        <v>121.14683999999998</v>
      </c>
      <c r="D39" s="79" t="s">
        <v>33</v>
      </c>
      <c r="E39" s="41">
        <f>($G15*$C39*E22)</f>
        <v>1324.4826974999996</v>
      </c>
      <c r="F39" s="41">
        <f t="shared" ref="F39:AB39" si="9">($G15*$C39*F22)</f>
        <v>1231.3791074999999</v>
      </c>
      <c r="G39" s="41">
        <f t="shared" si="9"/>
        <v>1138.2755174999998</v>
      </c>
      <c r="H39" s="41">
        <f t="shared" si="9"/>
        <v>1045.1719274999998</v>
      </c>
      <c r="I39" s="41">
        <f t="shared" si="9"/>
        <v>952.06833749999987</v>
      </c>
      <c r="J39" s="41">
        <f t="shared" si="9"/>
        <v>889.99927749999983</v>
      </c>
      <c r="K39" s="41">
        <f t="shared" si="9"/>
        <v>827.93021749999991</v>
      </c>
      <c r="L39" s="41">
        <f t="shared" si="9"/>
        <v>765.86115749999988</v>
      </c>
      <c r="M39" s="41">
        <f t="shared" si="9"/>
        <v>734.82662749999997</v>
      </c>
      <c r="N39" s="41">
        <f t="shared" si="9"/>
        <v>703.79209749999984</v>
      </c>
      <c r="O39" s="41">
        <f t="shared" si="9"/>
        <v>703.79209749999984</v>
      </c>
      <c r="P39" s="41">
        <f t="shared" si="9"/>
        <v>703.79209749999984</v>
      </c>
      <c r="Q39" s="41">
        <f t="shared" si="9"/>
        <v>765.86115749999988</v>
      </c>
      <c r="R39" s="41">
        <f t="shared" si="9"/>
        <v>827.93021749999991</v>
      </c>
      <c r="S39" s="41">
        <f t="shared" si="9"/>
        <v>952.06833749999987</v>
      </c>
      <c r="T39" s="41">
        <f t="shared" si="9"/>
        <v>1107.2409874999998</v>
      </c>
      <c r="U39" s="41">
        <f t="shared" si="9"/>
        <v>1293.4481674999997</v>
      </c>
      <c r="V39" s="41">
        <f t="shared" si="9"/>
        <v>1448.6208174999999</v>
      </c>
      <c r="W39" s="41">
        <f t="shared" si="9"/>
        <v>1572.7589374999995</v>
      </c>
      <c r="X39" s="41">
        <f t="shared" si="9"/>
        <v>1634.8279974999996</v>
      </c>
      <c r="Y39" s="41">
        <f t="shared" si="9"/>
        <v>1634.8279974999996</v>
      </c>
      <c r="Z39" s="41">
        <f t="shared" si="9"/>
        <v>1603.7934674999995</v>
      </c>
      <c r="AA39" s="41">
        <f t="shared" si="9"/>
        <v>1510.6898774999997</v>
      </c>
      <c r="AB39" s="41">
        <f t="shared" si="9"/>
        <v>1417.5862874999998</v>
      </c>
    </row>
    <row r="40" spans="2:28" x14ac:dyDescent="0.25">
      <c r="C40" s="20" t="s">
        <v>47</v>
      </c>
      <c r="D40" s="21" t="s">
        <v>41</v>
      </c>
      <c r="E40" s="58" t="s">
        <v>59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2:28" x14ac:dyDescent="0.25">
      <c r="C41" s="33">
        <f>+'DATOS '!J15</f>
        <v>0.40322580645161293</v>
      </c>
      <c r="D41" s="33">
        <f>(3.3*4.05*10.76)</f>
        <v>143.80739999999997</v>
      </c>
      <c r="E41" s="41">
        <f>(($C41*$D41*($N11-$L11)))</f>
        <v>521.88169354838703</v>
      </c>
      <c r="F41" s="41">
        <f t="shared" ref="F41:AB41" si="10">(($C41*$D41*($N11-$L11)))</f>
        <v>521.88169354838703</v>
      </c>
      <c r="G41" s="41">
        <f t="shared" si="10"/>
        <v>521.88169354838703</v>
      </c>
      <c r="H41" s="41">
        <f t="shared" si="10"/>
        <v>521.88169354838703</v>
      </c>
      <c r="I41" s="41">
        <f t="shared" si="10"/>
        <v>521.88169354838703</v>
      </c>
      <c r="J41" s="41">
        <f t="shared" si="10"/>
        <v>521.88169354838703</v>
      </c>
      <c r="K41" s="41">
        <f t="shared" si="10"/>
        <v>521.88169354838703</v>
      </c>
      <c r="L41" s="41">
        <f t="shared" si="10"/>
        <v>521.88169354838703</v>
      </c>
      <c r="M41" s="41">
        <f t="shared" si="10"/>
        <v>521.88169354838703</v>
      </c>
      <c r="N41" s="41">
        <f t="shared" si="10"/>
        <v>521.88169354838703</v>
      </c>
      <c r="O41" s="41">
        <f t="shared" si="10"/>
        <v>521.88169354838703</v>
      </c>
      <c r="P41" s="41">
        <f t="shared" si="10"/>
        <v>521.88169354838703</v>
      </c>
      <c r="Q41" s="41">
        <f t="shared" si="10"/>
        <v>521.88169354838703</v>
      </c>
      <c r="R41" s="41">
        <f t="shared" si="10"/>
        <v>521.88169354838703</v>
      </c>
      <c r="S41" s="41">
        <f t="shared" si="10"/>
        <v>521.88169354838703</v>
      </c>
      <c r="T41" s="41">
        <f t="shared" si="10"/>
        <v>521.88169354838703</v>
      </c>
      <c r="U41" s="41">
        <f t="shared" si="10"/>
        <v>521.88169354838703</v>
      </c>
      <c r="V41" s="41">
        <f t="shared" si="10"/>
        <v>521.88169354838703</v>
      </c>
      <c r="W41" s="41">
        <f t="shared" si="10"/>
        <v>521.88169354838703</v>
      </c>
      <c r="X41" s="41">
        <f t="shared" si="10"/>
        <v>521.88169354838703</v>
      </c>
      <c r="Y41" s="41">
        <f t="shared" si="10"/>
        <v>521.88169354838703</v>
      </c>
      <c r="Z41" s="41">
        <f t="shared" si="10"/>
        <v>521.88169354838703</v>
      </c>
      <c r="AA41" s="41">
        <f t="shared" si="10"/>
        <v>521.88169354838703</v>
      </c>
      <c r="AB41" s="41">
        <f t="shared" si="10"/>
        <v>521.88169354838703</v>
      </c>
    </row>
    <row r="42" spans="2:28" x14ac:dyDescent="0.25">
      <c r="B42" s="59"/>
      <c r="C42" s="59"/>
      <c r="D42" s="59"/>
    </row>
    <row r="43" spans="2:28" x14ac:dyDescent="0.25">
      <c r="B43" s="59"/>
      <c r="C43" s="59"/>
      <c r="D43" s="59"/>
    </row>
    <row r="44" spans="2:28" x14ac:dyDescent="0.25">
      <c r="B44" s="43" t="s">
        <v>31</v>
      </c>
      <c r="C44" s="43" t="s">
        <v>41</v>
      </c>
      <c r="D44" s="43" t="s">
        <v>42</v>
      </c>
      <c r="E44" s="58" t="s">
        <v>60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2:28" x14ac:dyDescent="0.25">
      <c r="B45" s="10">
        <v>1</v>
      </c>
      <c r="C45" s="2">
        <f>((1.54*2.26)*10.76)</f>
        <v>37.449103999999998</v>
      </c>
      <c r="D45" s="10" t="s">
        <v>52</v>
      </c>
      <c r="E45" s="60">
        <f>($E32*$C45*E26)+($C45*$E31*$E30*E29)</f>
        <v>318.75179360639993</v>
      </c>
      <c r="F45" s="60">
        <f>($E32*$C45*F26)+($C45*$E31*$E30*F29)</f>
        <v>258.36885831680002</v>
      </c>
      <c r="G45" s="60">
        <f>($E32*$C45*G26)+($C45*$E31*$E30*G29)</f>
        <v>197.98592302720002</v>
      </c>
      <c r="H45" s="60">
        <f>($E32*$C45*H26)+($C45*$E31*$E30*H29)</f>
        <v>137.60298773759999</v>
      </c>
      <c r="I45" s="60">
        <f>($E32*$C45*I26)+($C45*$E31*$E30*I29)</f>
        <v>105.30688044800002</v>
      </c>
      <c r="J45" s="60">
        <f t="shared" ref="J45:AB45" si="11">($E32*$C45*J26)+($C45*$E31*$E30*J29)</f>
        <v>395.97184605440003</v>
      </c>
      <c r="K45" s="60">
        <f t="shared" si="11"/>
        <v>783.5251335296</v>
      </c>
      <c r="L45" s="60">
        <f t="shared" si="11"/>
        <v>1227.2520770048</v>
      </c>
      <c r="M45" s="60">
        <f t="shared" si="11"/>
        <v>1606.3868059007998</v>
      </c>
      <c r="N45" s="60">
        <f t="shared" si="11"/>
        <v>1856.3371056383999</v>
      </c>
      <c r="O45" s="60">
        <f t="shared" si="11"/>
        <v>2005.1898042176001</v>
      </c>
      <c r="P45" s="60">
        <f t="shared" si="11"/>
        <v>1899.8829237696</v>
      </c>
      <c r="Q45" s="60">
        <f t="shared" si="11"/>
        <v>1790.366764032</v>
      </c>
      <c r="R45" s="60">
        <f t="shared" si="11"/>
        <v>1656.9730555840001</v>
      </c>
      <c r="S45" s="60">
        <f t="shared" si="11"/>
        <v>1555.8754544255999</v>
      </c>
      <c r="T45" s="60">
        <f t="shared" si="11"/>
        <v>1458.9871325568001</v>
      </c>
      <c r="U45" s="60">
        <f t="shared" si="11"/>
        <v>1301.7158753983999</v>
      </c>
      <c r="V45" s="60">
        <f t="shared" si="11"/>
        <v>1144.44461824</v>
      </c>
      <c r="W45" s="60">
        <f t="shared" si="11"/>
        <v>959.08653308160001</v>
      </c>
      <c r="X45" s="60">
        <f t="shared" si="11"/>
        <v>806.0245552127999</v>
      </c>
      <c r="Y45" s="60">
        <f t="shared" si="11"/>
        <v>685.25868463360007</v>
      </c>
      <c r="Z45" s="60">
        <f t="shared" si="11"/>
        <v>564.49281405440001</v>
      </c>
      <c r="AA45" s="60">
        <f t="shared" si="11"/>
        <v>471.81377147519993</v>
      </c>
      <c r="AB45" s="60">
        <f t="shared" si="11"/>
        <v>379.13472889600001</v>
      </c>
    </row>
    <row r="47" spans="2:28" x14ac:dyDescent="0.25">
      <c r="B47" s="61" t="s">
        <v>35</v>
      </c>
      <c r="C47" s="61" t="s">
        <v>61</v>
      </c>
      <c r="D47" s="43" t="s">
        <v>62</v>
      </c>
      <c r="E47" s="58" t="s">
        <v>63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2:28" x14ac:dyDescent="0.25">
      <c r="B48" s="10">
        <v>245</v>
      </c>
      <c r="C48" s="10">
        <v>155</v>
      </c>
      <c r="D48" s="10">
        <v>25</v>
      </c>
      <c r="E48" s="10">
        <f>($D48*$B48*1)+($D48*$C48)</f>
        <v>10000</v>
      </c>
      <c r="F48" s="10">
        <f t="shared" ref="F48:AB48" si="12">($D48*$B48*1)+($D48*$C48)</f>
        <v>10000</v>
      </c>
      <c r="G48" s="10">
        <f t="shared" si="12"/>
        <v>10000</v>
      </c>
      <c r="H48" s="10">
        <f t="shared" si="12"/>
        <v>10000</v>
      </c>
      <c r="I48" s="10">
        <f t="shared" si="12"/>
        <v>10000</v>
      </c>
      <c r="J48" s="10">
        <f t="shared" si="12"/>
        <v>10000</v>
      </c>
      <c r="K48" s="10">
        <f t="shared" si="12"/>
        <v>10000</v>
      </c>
      <c r="L48" s="10">
        <f t="shared" si="12"/>
        <v>10000</v>
      </c>
      <c r="M48" s="10">
        <f t="shared" si="12"/>
        <v>10000</v>
      </c>
      <c r="N48" s="10">
        <f t="shared" si="12"/>
        <v>10000</v>
      </c>
      <c r="O48" s="10">
        <f t="shared" si="12"/>
        <v>10000</v>
      </c>
      <c r="P48" s="10">
        <f t="shared" si="12"/>
        <v>10000</v>
      </c>
      <c r="Q48" s="10">
        <f t="shared" si="12"/>
        <v>10000</v>
      </c>
      <c r="R48" s="10">
        <f t="shared" si="12"/>
        <v>10000</v>
      </c>
      <c r="S48" s="10">
        <f t="shared" si="12"/>
        <v>10000</v>
      </c>
      <c r="T48" s="10">
        <f t="shared" si="12"/>
        <v>10000</v>
      </c>
      <c r="U48" s="10">
        <f t="shared" si="12"/>
        <v>10000</v>
      </c>
      <c r="V48" s="10">
        <f t="shared" si="12"/>
        <v>10000</v>
      </c>
      <c r="W48" s="10">
        <f t="shared" si="12"/>
        <v>10000</v>
      </c>
      <c r="X48" s="10">
        <f t="shared" si="12"/>
        <v>10000</v>
      </c>
      <c r="Y48" s="10">
        <f t="shared" si="12"/>
        <v>10000</v>
      </c>
      <c r="Z48" s="10">
        <f t="shared" si="12"/>
        <v>10000</v>
      </c>
      <c r="AA48" s="10">
        <f t="shared" si="12"/>
        <v>10000</v>
      </c>
      <c r="AB48" s="10">
        <f t="shared" si="12"/>
        <v>10000</v>
      </c>
    </row>
    <row r="49" spans="2:28" x14ac:dyDescent="0.25">
      <c r="B49" s="43" t="s">
        <v>64</v>
      </c>
      <c r="C49" s="43" t="s">
        <v>65</v>
      </c>
      <c r="D49" s="43" t="s">
        <v>66</v>
      </c>
      <c r="E49" s="58" t="s">
        <v>67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2:28" x14ac:dyDescent="0.25">
      <c r="B50" s="62">
        <v>32</v>
      </c>
      <c r="C50" s="10">
        <v>6</v>
      </c>
      <c r="D50" s="10">
        <v>3.41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f>(($B50*$D50)*$C50)*0.18</f>
        <v>117.8496</v>
      </c>
      <c r="M50" s="41">
        <f t="shared" ref="M50:X50" si="13">(($B50*$D50)*$C50)*0.18</f>
        <v>117.8496</v>
      </c>
      <c r="N50" s="41">
        <f t="shared" si="13"/>
        <v>117.8496</v>
      </c>
      <c r="O50" s="41">
        <f t="shared" si="13"/>
        <v>117.8496</v>
      </c>
      <c r="P50" s="41">
        <f t="shared" si="13"/>
        <v>117.8496</v>
      </c>
      <c r="Q50" s="41">
        <f t="shared" si="13"/>
        <v>117.8496</v>
      </c>
      <c r="R50" s="41">
        <f t="shared" si="13"/>
        <v>117.8496</v>
      </c>
      <c r="S50" s="41">
        <f t="shared" si="13"/>
        <v>117.8496</v>
      </c>
      <c r="T50" s="41">
        <f t="shared" si="13"/>
        <v>117.8496</v>
      </c>
      <c r="U50" s="41">
        <f t="shared" si="13"/>
        <v>117.8496</v>
      </c>
      <c r="V50" s="41">
        <f t="shared" si="13"/>
        <v>117.8496</v>
      </c>
      <c r="W50" s="41">
        <f t="shared" si="13"/>
        <v>117.8496</v>
      </c>
      <c r="X50" s="41">
        <f t="shared" si="13"/>
        <v>117.8496</v>
      </c>
      <c r="Y50" s="41">
        <v>0</v>
      </c>
      <c r="Z50" s="41">
        <v>0</v>
      </c>
      <c r="AA50" s="41">
        <v>0</v>
      </c>
      <c r="AB50" s="41">
        <v>0</v>
      </c>
    </row>
    <row r="51" spans="2:28" x14ac:dyDescent="0.25">
      <c r="E51" s="58" t="s">
        <v>68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2:28" x14ac:dyDescent="0.25">
      <c r="E52" s="80">
        <f>SUM(E36,E37,E38,E39,E41,E43,E45,E48,E50)/12000</f>
        <v>1.2556316424598195</v>
      </c>
      <c r="F52" s="80">
        <f t="shared" ref="F52:K52" si="14">SUM(F36:F39,F41,F45,F48)/12000</f>
        <v>1.2290292626383135</v>
      </c>
      <c r="G52" s="80">
        <f t="shared" si="14"/>
        <v>1.2033090012405798</v>
      </c>
      <c r="H52" s="80">
        <f t="shared" si="14"/>
        <v>1.1796960227440805</v>
      </c>
      <c r="I52" s="80">
        <f t="shared" si="14"/>
        <v>1.1587381463825226</v>
      </c>
      <c r="J52" s="80">
        <f t="shared" si="14"/>
        <v>1.1678474888844628</v>
      </c>
      <c r="K52" s="80">
        <f t="shared" si="14"/>
        <v>1.1865705558212061</v>
      </c>
      <c r="L52" s="80">
        <f t="shared" ref="L52:X52" si="15">SUM(L36:L39,L41,L43,L45,L48,L50)/12000</f>
        <v>1.2285107125790806</v>
      </c>
      <c r="M52" s="80">
        <f t="shared" si="15"/>
        <v>1.2620196485057424</v>
      </c>
      <c r="N52" s="80">
        <f t="shared" si="15"/>
        <v>1.2904889658319953</v>
      </c>
      <c r="O52" s="80">
        <f t="shared" si="15"/>
        <v>1.3136872791838796</v>
      </c>
      <c r="P52" s="80">
        <f t="shared" si="15"/>
        <v>1.3186950289418375</v>
      </c>
      <c r="Q52" s="80">
        <f t="shared" si="15"/>
        <v>1.3252204926323807</v>
      </c>
      <c r="R52" s="80">
        <f t="shared" si="15"/>
        <v>1.3264522261371088</v>
      </c>
      <c r="S52" s="80">
        <f t="shared" si="15"/>
        <v>1.3343510720239233</v>
      </c>
      <c r="T52" s="80">
        <f t="shared" si="15"/>
        <v>1.3467265996306073</v>
      </c>
      <c r="U52" s="80">
        <f t="shared" si="15"/>
        <v>1.3575670581390122</v>
      </c>
      <c r="V52" s="80">
        <f t="shared" si="15"/>
        <v>1.3682431218502598</v>
      </c>
      <c r="W52" s="80">
        <f t="shared" si="15"/>
        <v>1.3727957541694598</v>
      </c>
      <c r="X52" s="80">
        <f t="shared" si="15"/>
        <v>1.3703382081587165</v>
      </c>
      <c r="Y52" s="80">
        <f>SUM(Y36:Y39,Y41,Y45,Y48)/12000</f>
        <v>1.3483748156279636</v>
      </c>
      <c r="Z52" s="80">
        <f>SUM(Z36:Z39,Z41,Z45,Z48)/12000</f>
        <v>1.3315387293626424</v>
      </c>
      <c r="AA52" s="80">
        <f>SUM(AA36:AA39,AA41,AA45,AA48)/12000</f>
        <v>1.30523440859201</v>
      </c>
      <c r="AB52" s="80">
        <f>SUM(AB36:AB39,AB41,AB45,AB48)/12000</f>
        <v>1.2768228049201429</v>
      </c>
    </row>
    <row r="54" spans="2:28" ht="15.75" thickBot="1" x14ac:dyDescent="0.3"/>
    <row r="55" spans="2:28" ht="15.75" thickBot="1" x14ac:dyDescent="0.3">
      <c r="V55" s="63" t="s">
        <v>85</v>
      </c>
      <c r="W55" s="64"/>
      <c r="X55" s="64"/>
      <c r="Y55" s="64"/>
      <c r="Z55" s="65">
        <f>SUM(E52:AB52)</f>
        <v>30.857889046457743</v>
      </c>
    </row>
  </sheetData>
  <sheetProtection algorithmName="SHA-512" hashValue="96AaSbkedYmxicz8XoFPtNZ7/p/Y7Q3AYnVKDKanbTnA9CItPOP/SXa+6yJLX1/7fFygrtcv/LUmcy5PO4iRWQ==" saltValue="Ch/9Sus8sYg2rWOs8H8fFA==" spinCount="100000" sheet="1" objects="1" scenarios="1" selectLockedCells="1" selectUnlockedCells="1"/>
  <mergeCells count="26">
    <mergeCell ref="B2:D2"/>
    <mergeCell ref="E2:AB2"/>
    <mergeCell ref="B10:G10"/>
    <mergeCell ref="L10:M10"/>
    <mergeCell ref="N10:O10"/>
    <mergeCell ref="P10:T10"/>
    <mergeCell ref="B34:D34"/>
    <mergeCell ref="E34:AB34"/>
    <mergeCell ref="L11:M11"/>
    <mergeCell ref="N11:O11"/>
    <mergeCell ref="P11:T11"/>
    <mergeCell ref="B17:D17"/>
    <mergeCell ref="E17:AB17"/>
    <mergeCell ref="B24:D24"/>
    <mergeCell ref="E24:AB24"/>
    <mergeCell ref="B28:AB28"/>
    <mergeCell ref="B29:D29"/>
    <mergeCell ref="B30:D30"/>
    <mergeCell ref="B31:D31"/>
    <mergeCell ref="B32:D32"/>
    <mergeCell ref="V55:Y55"/>
    <mergeCell ref="E40:AB40"/>
    <mergeCell ref="E44:AB44"/>
    <mergeCell ref="E47:AB47"/>
    <mergeCell ref="E49:AB49"/>
    <mergeCell ref="E51:AB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5"/>
  <sheetViews>
    <sheetView topLeftCell="A10" zoomScale="55" zoomScaleNormal="55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2" spans="2:28" x14ac:dyDescent="0.25">
      <c r="B2" s="17" t="s">
        <v>39</v>
      </c>
      <c r="C2" s="18"/>
      <c r="D2" s="19"/>
      <c r="E2" s="17" t="s">
        <v>40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2:28" x14ac:dyDescent="0.25">
      <c r="B3" s="20" t="s">
        <v>28</v>
      </c>
      <c r="C3" s="21" t="s">
        <v>41</v>
      </c>
      <c r="D3" s="22" t="s">
        <v>42</v>
      </c>
      <c r="E3" s="23">
        <v>4.1666666666666664E-2</v>
      </c>
      <c r="F3" s="24">
        <v>8.3333333333333301E-2</v>
      </c>
      <c r="G3" s="24">
        <v>0.125</v>
      </c>
      <c r="H3" s="24">
        <v>0.16666666666666699</v>
      </c>
      <c r="I3" s="24">
        <v>0.20833333333333301</v>
      </c>
      <c r="J3" s="24">
        <v>0.25</v>
      </c>
      <c r="K3" s="24">
        <v>0.29166666666666702</v>
      </c>
      <c r="L3" s="24">
        <v>0.33333333333333298</v>
      </c>
      <c r="M3" s="24">
        <v>0.375</v>
      </c>
      <c r="N3" s="24">
        <v>0.41666666666666702</v>
      </c>
      <c r="O3" s="24">
        <v>0.45833333333333298</v>
      </c>
      <c r="P3" s="24">
        <v>0.5</v>
      </c>
      <c r="Q3" s="24">
        <v>0.54166666666666696</v>
      </c>
      <c r="R3" s="24">
        <v>0.58333333333333304</v>
      </c>
      <c r="S3" s="24">
        <v>0.625</v>
      </c>
      <c r="T3" s="24">
        <v>0.66666666666666696</v>
      </c>
      <c r="U3" s="24">
        <v>0.70833333333333304</v>
      </c>
      <c r="V3" s="24">
        <v>0.75</v>
      </c>
      <c r="W3" s="24">
        <v>0.79166666666666696</v>
      </c>
      <c r="X3" s="24">
        <v>0.83333333333333304</v>
      </c>
      <c r="Y3" s="24">
        <v>0.875</v>
      </c>
      <c r="Z3" s="24">
        <v>0.91666666666666696</v>
      </c>
      <c r="AA3" s="24">
        <v>0.95833333333333304</v>
      </c>
      <c r="AB3" s="25">
        <v>1</v>
      </c>
    </row>
    <row r="4" spans="2:28" x14ac:dyDescent="0.25">
      <c r="B4" s="10">
        <v>1</v>
      </c>
      <c r="C4" s="10">
        <f>((1.1*2.78)*10.76)</f>
        <v>32.90408</v>
      </c>
      <c r="D4" s="12" t="s">
        <v>33</v>
      </c>
      <c r="E4" s="10">
        <v>20</v>
      </c>
      <c r="F4" s="10">
        <v>17</v>
      </c>
      <c r="G4" s="10">
        <v>15</v>
      </c>
      <c r="H4" s="10">
        <v>13</v>
      </c>
      <c r="I4" s="10">
        <v>11</v>
      </c>
      <c r="J4" s="10">
        <v>10</v>
      </c>
      <c r="K4" s="10">
        <v>8</v>
      </c>
      <c r="L4" s="10">
        <v>8</v>
      </c>
      <c r="M4" s="10">
        <v>10</v>
      </c>
      <c r="N4" s="10">
        <v>13</v>
      </c>
      <c r="O4" s="10">
        <v>17</v>
      </c>
      <c r="P4" s="10">
        <v>22</v>
      </c>
      <c r="Q4" s="10">
        <v>26</v>
      </c>
      <c r="R4" s="10">
        <v>29</v>
      </c>
      <c r="S4" s="10">
        <v>31</v>
      </c>
      <c r="T4" s="10">
        <v>32</v>
      </c>
      <c r="U4" s="10">
        <v>32</v>
      </c>
      <c r="V4" s="10">
        <v>32</v>
      </c>
      <c r="W4" s="10">
        <v>31</v>
      </c>
      <c r="X4" s="10">
        <v>30</v>
      </c>
      <c r="Y4" s="10">
        <v>28</v>
      </c>
      <c r="Z4" s="10">
        <v>26</v>
      </c>
      <c r="AA4" s="10">
        <v>24</v>
      </c>
      <c r="AB4" s="10">
        <v>22</v>
      </c>
    </row>
    <row r="5" spans="2:28" x14ac:dyDescent="0.25">
      <c r="B5" s="10">
        <v>2</v>
      </c>
      <c r="C5" s="10">
        <f>((3.02*2.78)*10.76)</f>
        <v>90.336655999999991</v>
      </c>
      <c r="D5" s="12" t="s">
        <v>29</v>
      </c>
      <c r="E5" s="10">
        <v>17</v>
      </c>
      <c r="F5" s="10">
        <v>15</v>
      </c>
      <c r="G5" s="10">
        <v>13</v>
      </c>
      <c r="H5" s="10">
        <v>11</v>
      </c>
      <c r="I5" s="10">
        <v>10</v>
      </c>
      <c r="J5" s="10">
        <v>8</v>
      </c>
      <c r="K5" s="10">
        <v>7</v>
      </c>
      <c r="L5" s="10">
        <v>8</v>
      </c>
      <c r="M5" s="10">
        <v>10</v>
      </c>
      <c r="N5" s="10">
        <v>14</v>
      </c>
      <c r="O5" s="10">
        <v>17</v>
      </c>
      <c r="P5" s="10">
        <v>20</v>
      </c>
      <c r="Q5" s="10">
        <v>22</v>
      </c>
      <c r="R5" s="10">
        <v>23</v>
      </c>
      <c r="S5" s="10">
        <v>23</v>
      </c>
      <c r="T5" s="10">
        <v>24</v>
      </c>
      <c r="U5" s="10">
        <v>24</v>
      </c>
      <c r="V5" s="10">
        <v>25</v>
      </c>
      <c r="W5" s="10">
        <v>25</v>
      </c>
      <c r="X5" s="10">
        <v>24</v>
      </c>
      <c r="Y5" s="10">
        <v>23</v>
      </c>
      <c r="Z5" s="10">
        <v>22</v>
      </c>
      <c r="AA5" s="10">
        <v>20</v>
      </c>
      <c r="AB5" s="10">
        <v>18</v>
      </c>
    </row>
    <row r="6" spans="2:28" x14ac:dyDescent="0.25">
      <c r="B6" s="10">
        <v>3</v>
      </c>
      <c r="C6" s="10">
        <f>((3.3*2.78)*10.76)</f>
        <v>98.712239999999994</v>
      </c>
      <c r="D6" s="12" t="s">
        <v>30</v>
      </c>
      <c r="E6" s="10">
        <v>25</v>
      </c>
      <c r="F6" s="10">
        <v>22</v>
      </c>
      <c r="G6" s="10">
        <v>19</v>
      </c>
      <c r="H6" s="10">
        <v>17</v>
      </c>
      <c r="I6" s="10">
        <v>14</v>
      </c>
      <c r="J6" s="10">
        <v>12</v>
      </c>
      <c r="K6" s="10">
        <v>10</v>
      </c>
      <c r="L6" s="10">
        <v>9</v>
      </c>
      <c r="M6" s="10">
        <v>8</v>
      </c>
      <c r="N6" s="10">
        <v>7</v>
      </c>
      <c r="O6" s="10">
        <v>7</v>
      </c>
      <c r="P6" s="10">
        <v>8</v>
      </c>
      <c r="Q6" s="10">
        <v>9</v>
      </c>
      <c r="R6" s="10">
        <v>10</v>
      </c>
      <c r="S6" s="10">
        <v>12</v>
      </c>
      <c r="T6" s="10">
        <v>14</v>
      </c>
      <c r="U6" s="10">
        <v>18</v>
      </c>
      <c r="V6" s="10">
        <v>22</v>
      </c>
      <c r="W6" s="10">
        <v>27</v>
      </c>
      <c r="X6" s="10">
        <v>31</v>
      </c>
      <c r="Y6" s="10">
        <v>32</v>
      </c>
      <c r="Z6" s="10">
        <v>32</v>
      </c>
      <c r="AA6" s="10">
        <v>30</v>
      </c>
      <c r="AB6" s="10">
        <v>27</v>
      </c>
    </row>
    <row r="7" spans="2:28" x14ac:dyDescent="0.25">
      <c r="B7" s="10">
        <v>4</v>
      </c>
      <c r="C7" s="10">
        <f>((4.05*2.78)*10.76)</f>
        <v>121.14683999999998</v>
      </c>
      <c r="D7" s="12" t="s">
        <v>86</v>
      </c>
      <c r="E7" s="10">
        <v>28</v>
      </c>
      <c r="F7" s="10">
        <v>25</v>
      </c>
      <c r="G7" s="10">
        <v>22</v>
      </c>
      <c r="H7" s="10">
        <v>19</v>
      </c>
      <c r="I7" s="10">
        <v>16</v>
      </c>
      <c r="J7" s="10">
        <v>14</v>
      </c>
      <c r="K7" s="10">
        <v>12</v>
      </c>
      <c r="L7" s="10">
        <v>10</v>
      </c>
      <c r="M7" s="10">
        <v>9</v>
      </c>
      <c r="N7" s="10">
        <v>8</v>
      </c>
      <c r="O7" s="10">
        <v>8</v>
      </c>
      <c r="P7" s="10">
        <v>8</v>
      </c>
      <c r="Q7" s="10">
        <v>10</v>
      </c>
      <c r="R7" s="10">
        <v>12</v>
      </c>
      <c r="S7" s="10">
        <v>16</v>
      </c>
      <c r="T7" s="10">
        <v>21</v>
      </c>
      <c r="U7" s="10">
        <v>27</v>
      </c>
      <c r="V7" s="10">
        <v>32</v>
      </c>
      <c r="W7" s="10">
        <v>36</v>
      </c>
      <c r="X7" s="10">
        <v>38</v>
      </c>
      <c r="Y7" s="10">
        <v>38</v>
      </c>
      <c r="Z7" s="10">
        <v>37</v>
      </c>
      <c r="AA7" s="10">
        <v>34</v>
      </c>
      <c r="AB7" s="10">
        <v>31</v>
      </c>
    </row>
    <row r="10" spans="2:28" x14ac:dyDescent="0.25">
      <c r="B10" s="26" t="s">
        <v>43</v>
      </c>
      <c r="C10" s="26"/>
      <c r="D10" s="26"/>
      <c r="E10" s="26"/>
      <c r="F10" s="26"/>
      <c r="G10" s="26"/>
      <c r="J10" s="27" t="s">
        <v>47</v>
      </c>
      <c r="K10" s="27" t="s">
        <v>41</v>
      </c>
      <c r="L10" s="28" t="s">
        <v>71</v>
      </c>
      <c r="M10" s="28"/>
      <c r="N10" s="28" t="s">
        <v>72</v>
      </c>
      <c r="O10" s="28"/>
      <c r="P10" s="29" t="s">
        <v>70</v>
      </c>
      <c r="Q10" s="30"/>
      <c r="R10" s="30"/>
      <c r="S10" s="30"/>
      <c r="T10" s="31"/>
    </row>
    <row r="11" spans="2:28" x14ac:dyDescent="0.25">
      <c r="B11" s="32" t="s">
        <v>28</v>
      </c>
      <c r="C11" s="32" t="s">
        <v>44</v>
      </c>
      <c r="D11" s="6" t="s">
        <v>45</v>
      </c>
      <c r="E11" s="7" t="s">
        <v>3</v>
      </c>
      <c r="F11" s="7" t="s">
        <v>46</v>
      </c>
      <c r="G11" s="7" t="s">
        <v>47</v>
      </c>
      <c r="J11" s="33">
        <f>+'DATOS '!J15</f>
        <v>0.40322580645161293</v>
      </c>
      <c r="K11" s="33">
        <f>(3.3*4.05*10.76)</f>
        <v>143.80739999999997</v>
      </c>
      <c r="L11" s="34">
        <f>(22*9/5)+32</f>
        <v>71.599999999999994</v>
      </c>
      <c r="M11" s="35"/>
      <c r="N11" s="36">
        <f>(27*9/5)+32</f>
        <v>80.599999999999994</v>
      </c>
      <c r="O11" s="37"/>
      <c r="P11" s="38">
        <f>(J11*K11*(N11-L11))</f>
        <v>521.88169354838703</v>
      </c>
      <c r="Q11" s="39"/>
      <c r="R11" s="39"/>
      <c r="S11" s="39"/>
      <c r="T11" s="40"/>
    </row>
    <row r="12" spans="2:28" x14ac:dyDescent="0.25">
      <c r="B12" s="10">
        <v>1</v>
      </c>
      <c r="C12" s="10">
        <f>+'DATOS '!W6</f>
        <v>-6.25</v>
      </c>
      <c r="D12" s="10">
        <f>(34*9/5)+32</f>
        <v>93.2</v>
      </c>
      <c r="E12" s="10">
        <f>(22*9/5)+32</f>
        <v>71.599999999999994</v>
      </c>
      <c r="F12" s="10">
        <v>0.83</v>
      </c>
      <c r="G12" s="10">
        <f>+'DATOS '!M11</f>
        <v>0.38759689922480617</v>
      </c>
    </row>
    <row r="13" spans="2:28" x14ac:dyDescent="0.25">
      <c r="B13" s="10">
        <v>2</v>
      </c>
      <c r="C13" s="10">
        <f>+'DATOS '!W7</f>
        <v>3.625</v>
      </c>
      <c r="D13" s="10">
        <f t="shared" ref="D13:D15" si="0">(34*9/5)+32</f>
        <v>93.2</v>
      </c>
      <c r="E13" s="10">
        <f t="shared" ref="E13:E15" si="1">(22*9/5)+32</f>
        <v>71.599999999999994</v>
      </c>
      <c r="F13" s="10">
        <v>0.83</v>
      </c>
      <c r="G13" s="10">
        <f>+'DATOS '!M11</f>
        <v>0.38759689922480617</v>
      </c>
    </row>
    <row r="14" spans="2:28" x14ac:dyDescent="0.25">
      <c r="B14" s="10">
        <v>3</v>
      </c>
      <c r="C14" s="10">
        <f>+'DATOS '!W8</f>
        <v>3.625</v>
      </c>
      <c r="D14" s="10">
        <f t="shared" si="0"/>
        <v>93.2</v>
      </c>
      <c r="E14" s="10">
        <f t="shared" si="1"/>
        <v>71.599999999999994</v>
      </c>
      <c r="F14" s="10">
        <v>0.83</v>
      </c>
      <c r="G14" s="10">
        <f>+'DATOS '!M6</f>
        <v>0.30864197530864196</v>
      </c>
    </row>
    <row r="15" spans="2:28" x14ac:dyDescent="0.25">
      <c r="B15" s="10">
        <v>4</v>
      </c>
      <c r="C15" s="10">
        <f>+'DATOS '!W9</f>
        <v>-6.25</v>
      </c>
      <c r="D15" s="10">
        <f t="shared" si="0"/>
        <v>93.2</v>
      </c>
      <c r="E15" s="10">
        <f t="shared" si="1"/>
        <v>71.599999999999994</v>
      </c>
      <c r="F15" s="10">
        <v>0.83</v>
      </c>
      <c r="G15" s="10">
        <f>+'DATOS '!M6</f>
        <v>0.30864197530864196</v>
      </c>
    </row>
    <row r="17" spans="2:28" x14ac:dyDescent="0.25">
      <c r="B17" s="17" t="s">
        <v>39</v>
      </c>
      <c r="C17" s="18"/>
      <c r="D17" s="19"/>
      <c r="E17" s="17" t="s">
        <v>48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</row>
    <row r="18" spans="2:28" x14ac:dyDescent="0.25">
      <c r="B18" s="20" t="s">
        <v>28</v>
      </c>
      <c r="C18" s="21" t="s">
        <v>41</v>
      </c>
      <c r="D18" s="22" t="s">
        <v>42</v>
      </c>
      <c r="E18" s="23">
        <v>4.1666666666666664E-2</v>
      </c>
      <c r="F18" s="24">
        <v>8.3333333333333301E-2</v>
      </c>
      <c r="G18" s="24">
        <v>0.125</v>
      </c>
      <c r="H18" s="24">
        <v>0.16666666666666699</v>
      </c>
      <c r="I18" s="24">
        <v>0.20833333333333301</v>
      </c>
      <c r="J18" s="24">
        <v>0.25</v>
      </c>
      <c r="K18" s="24">
        <v>0.29166666666666702</v>
      </c>
      <c r="L18" s="24">
        <v>0.33333333333333298</v>
      </c>
      <c r="M18" s="24">
        <v>0.375</v>
      </c>
      <c r="N18" s="24">
        <v>0.41666666666666702</v>
      </c>
      <c r="O18" s="24">
        <v>0.45833333333333298</v>
      </c>
      <c r="P18" s="24">
        <v>0.5</v>
      </c>
      <c r="Q18" s="24">
        <v>0.54166666666666696</v>
      </c>
      <c r="R18" s="24">
        <v>0.58333333333333304</v>
      </c>
      <c r="S18" s="24">
        <v>0.625</v>
      </c>
      <c r="T18" s="24">
        <v>0.66666666666666696</v>
      </c>
      <c r="U18" s="24">
        <v>0.70833333333333304</v>
      </c>
      <c r="V18" s="24">
        <v>0.75</v>
      </c>
      <c r="W18" s="24">
        <v>0.79166666666666696</v>
      </c>
      <c r="X18" s="24">
        <v>0.83333333333333304</v>
      </c>
      <c r="Y18" s="24">
        <v>0.875</v>
      </c>
      <c r="Z18" s="24">
        <v>0.91666666666666696</v>
      </c>
      <c r="AA18" s="24">
        <v>0.95833333333333304</v>
      </c>
      <c r="AB18" s="25">
        <v>1</v>
      </c>
    </row>
    <row r="19" spans="2:28" x14ac:dyDescent="0.25">
      <c r="B19" s="10">
        <v>1</v>
      </c>
      <c r="C19" s="41">
        <f>((1.1*2.78)*10.76)</f>
        <v>32.90408</v>
      </c>
      <c r="D19" s="12" t="s">
        <v>33</v>
      </c>
      <c r="E19" s="41">
        <f>((E4+$C12)*$F12+(78-$E12)+($D12-85))</f>
        <v>26.01250000000001</v>
      </c>
      <c r="F19" s="41">
        <f t="shared" ref="F19:AB22" si="2">((F4+$C12)*$F12+(78-$E12)+($D12-85))</f>
        <v>23.522500000000008</v>
      </c>
      <c r="G19" s="41">
        <f t="shared" si="2"/>
        <v>21.862500000000008</v>
      </c>
      <c r="H19" s="41">
        <f t="shared" si="2"/>
        <v>20.202500000000008</v>
      </c>
      <c r="I19" s="41">
        <f t="shared" si="2"/>
        <v>18.542500000000008</v>
      </c>
      <c r="J19" s="41">
        <f t="shared" si="2"/>
        <v>17.712500000000009</v>
      </c>
      <c r="K19" s="41">
        <f t="shared" si="2"/>
        <v>16.052500000000009</v>
      </c>
      <c r="L19" s="41">
        <f t="shared" si="2"/>
        <v>16.052500000000009</v>
      </c>
      <c r="M19" s="41">
        <f t="shared" si="2"/>
        <v>17.712500000000009</v>
      </c>
      <c r="N19" s="41">
        <f t="shared" si="2"/>
        <v>20.202500000000008</v>
      </c>
      <c r="O19" s="41">
        <f t="shared" si="2"/>
        <v>23.522500000000008</v>
      </c>
      <c r="P19" s="41">
        <f t="shared" si="2"/>
        <v>27.672500000000007</v>
      </c>
      <c r="Q19" s="41">
        <f t="shared" si="2"/>
        <v>30.992500000000007</v>
      </c>
      <c r="R19" s="41">
        <f t="shared" si="2"/>
        <v>33.482500000000009</v>
      </c>
      <c r="S19" s="41">
        <f t="shared" si="2"/>
        <v>35.142500000000013</v>
      </c>
      <c r="T19" s="41">
        <f t="shared" si="2"/>
        <v>35.972500000000011</v>
      </c>
      <c r="U19" s="41">
        <f t="shared" si="2"/>
        <v>35.972500000000011</v>
      </c>
      <c r="V19" s="41">
        <f t="shared" si="2"/>
        <v>35.972500000000011</v>
      </c>
      <c r="W19" s="41">
        <f t="shared" si="2"/>
        <v>35.142500000000013</v>
      </c>
      <c r="X19" s="41">
        <f t="shared" si="2"/>
        <v>34.312500000000007</v>
      </c>
      <c r="Y19" s="41">
        <f t="shared" si="2"/>
        <v>32.652500000000003</v>
      </c>
      <c r="Z19" s="41">
        <f t="shared" si="2"/>
        <v>30.992500000000007</v>
      </c>
      <c r="AA19" s="41">
        <f t="shared" si="2"/>
        <v>29.33250000000001</v>
      </c>
      <c r="AB19" s="41">
        <f t="shared" si="2"/>
        <v>27.672500000000007</v>
      </c>
    </row>
    <row r="20" spans="2:28" x14ac:dyDescent="0.25">
      <c r="B20" s="10">
        <v>2</v>
      </c>
      <c r="C20" s="41">
        <f>((3.02*2.78)*10.76)</f>
        <v>90.336655999999991</v>
      </c>
      <c r="D20" s="12" t="s">
        <v>29</v>
      </c>
      <c r="E20" s="41">
        <f>((E5+$C13)*$F13+(78-$E13)+($D13-85))</f>
        <v>31.718750000000007</v>
      </c>
      <c r="F20" s="41">
        <f>((F5+$C13)*$F13+(78-$E13)+($D13-85))</f>
        <v>30.058750000000007</v>
      </c>
      <c r="G20" s="41">
        <f t="shared" si="2"/>
        <v>28.398750000000007</v>
      </c>
      <c r="H20" s="41">
        <f t="shared" si="2"/>
        <v>26.73875000000001</v>
      </c>
      <c r="I20" s="41">
        <f t="shared" si="2"/>
        <v>25.908750000000008</v>
      </c>
      <c r="J20" s="41">
        <f t="shared" si="2"/>
        <v>24.248750000000008</v>
      </c>
      <c r="K20" s="41">
        <f t="shared" si="2"/>
        <v>23.41875000000001</v>
      </c>
      <c r="L20" s="41">
        <f t="shared" si="2"/>
        <v>24.248750000000008</v>
      </c>
      <c r="M20" s="41">
        <f t="shared" si="2"/>
        <v>25.908750000000008</v>
      </c>
      <c r="N20" s="41">
        <f t="shared" si="2"/>
        <v>29.228750000000009</v>
      </c>
      <c r="O20" s="41">
        <f t="shared" si="2"/>
        <v>31.718750000000007</v>
      </c>
      <c r="P20" s="41">
        <f t="shared" si="2"/>
        <v>34.208750000000009</v>
      </c>
      <c r="Q20" s="41">
        <f t="shared" si="2"/>
        <v>35.868750000000006</v>
      </c>
      <c r="R20" s="41">
        <f t="shared" si="2"/>
        <v>36.698750000000004</v>
      </c>
      <c r="S20" s="41">
        <f t="shared" si="2"/>
        <v>36.698750000000004</v>
      </c>
      <c r="T20" s="41">
        <f t="shared" si="2"/>
        <v>37.528750000000002</v>
      </c>
      <c r="U20" s="41">
        <f t="shared" si="2"/>
        <v>37.528750000000002</v>
      </c>
      <c r="V20" s="41">
        <f t="shared" si="2"/>
        <v>38.358750000000008</v>
      </c>
      <c r="W20" s="41">
        <f t="shared" si="2"/>
        <v>38.358750000000008</v>
      </c>
      <c r="X20" s="41">
        <f t="shared" si="2"/>
        <v>37.528750000000002</v>
      </c>
      <c r="Y20" s="41">
        <f t="shared" si="2"/>
        <v>36.698750000000004</v>
      </c>
      <c r="Z20" s="41">
        <f t="shared" si="2"/>
        <v>35.868750000000006</v>
      </c>
      <c r="AA20" s="41">
        <f t="shared" si="2"/>
        <v>34.208750000000009</v>
      </c>
      <c r="AB20" s="41">
        <f t="shared" si="2"/>
        <v>32.548750000000013</v>
      </c>
    </row>
    <row r="21" spans="2:28" x14ac:dyDescent="0.25">
      <c r="B21" s="10">
        <v>3</v>
      </c>
      <c r="C21" s="41">
        <f>((3.3*2.78)*10.76)</f>
        <v>98.712239999999994</v>
      </c>
      <c r="D21" s="12" t="s">
        <v>30</v>
      </c>
      <c r="E21" s="41">
        <f>((E6+$C14)*$F14+(78-$E14)+($D14-85))</f>
        <v>38.358750000000008</v>
      </c>
      <c r="F21" s="41">
        <f t="shared" si="2"/>
        <v>35.868750000000006</v>
      </c>
      <c r="G21" s="41">
        <f t="shared" si="2"/>
        <v>33.378750000000011</v>
      </c>
      <c r="H21" s="41">
        <f t="shared" si="2"/>
        <v>31.718750000000007</v>
      </c>
      <c r="I21" s="41">
        <f t="shared" si="2"/>
        <v>29.228750000000009</v>
      </c>
      <c r="J21" s="41">
        <f t="shared" si="2"/>
        <v>27.568750000000009</v>
      </c>
      <c r="K21" s="41">
        <f t="shared" si="2"/>
        <v>25.908750000000008</v>
      </c>
      <c r="L21" s="41">
        <f t="shared" si="2"/>
        <v>25.078750000000007</v>
      </c>
      <c r="M21" s="41">
        <f t="shared" si="2"/>
        <v>24.248750000000008</v>
      </c>
      <c r="N21" s="41">
        <f t="shared" si="2"/>
        <v>23.41875000000001</v>
      </c>
      <c r="O21" s="41">
        <f t="shared" si="2"/>
        <v>23.41875000000001</v>
      </c>
      <c r="P21" s="41">
        <f t="shared" si="2"/>
        <v>24.248750000000008</v>
      </c>
      <c r="Q21" s="41">
        <f t="shared" si="2"/>
        <v>25.078750000000007</v>
      </c>
      <c r="R21" s="41">
        <f t="shared" si="2"/>
        <v>25.908750000000008</v>
      </c>
      <c r="S21" s="41">
        <f t="shared" si="2"/>
        <v>27.568750000000009</v>
      </c>
      <c r="T21" s="41">
        <f t="shared" si="2"/>
        <v>29.228750000000009</v>
      </c>
      <c r="U21" s="41">
        <f t="shared" si="2"/>
        <v>32.548750000000013</v>
      </c>
      <c r="V21" s="41">
        <f t="shared" si="2"/>
        <v>35.868750000000006</v>
      </c>
      <c r="W21" s="41">
        <f t="shared" si="2"/>
        <v>40.018750000000011</v>
      </c>
      <c r="X21" s="41">
        <f t="shared" si="2"/>
        <v>43.338750000000005</v>
      </c>
      <c r="Y21" s="41">
        <f t="shared" si="2"/>
        <v>44.168750000000003</v>
      </c>
      <c r="Z21" s="41">
        <f t="shared" si="2"/>
        <v>44.168750000000003</v>
      </c>
      <c r="AA21" s="41">
        <f t="shared" si="2"/>
        <v>42.508750000000006</v>
      </c>
      <c r="AB21" s="41">
        <f t="shared" si="2"/>
        <v>40.018750000000011</v>
      </c>
    </row>
    <row r="22" spans="2:28" x14ac:dyDescent="0.25">
      <c r="B22" s="10">
        <v>4</v>
      </c>
      <c r="C22" s="41">
        <f>((4.05*2.78)*10.76)</f>
        <v>121.14683999999998</v>
      </c>
      <c r="D22" s="12" t="s">
        <v>86</v>
      </c>
      <c r="E22" s="41">
        <f>((E7+$C15)*$F15+(78-$E15)+($D15-85))</f>
        <v>32.652500000000003</v>
      </c>
      <c r="F22" s="41">
        <f t="shared" si="2"/>
        <v>30.162500000000009</v>
      </c>
      <c r="G22" s="41">
        <f t="shared" si="2"/>
        <v>27.672500000000007</v>
      </c>
      <c r="H22" s="41">
        <f t="shared" si="2"/>
        <v>25.182500000000008</v>
      </c>
      <c r="I22" s="41">
        <f t="shared" si="2"/>
        <v>22.69250000000001</v>
      </c>
      <c r="J22" s="41">
        <f t="shared" si="2"/>
        <v>21.03250000000001</v>
      </c>
      <c r="K22" s="41">
        <f t="shared" si="2"/>
        <v>19.372500000000009</v>
      </c>
      <c r="L22" s="41">
        <f t="shared" si="2"/>
        <v>17.712500000000009</v>
      </c>
      <c r="M22" s="41">
        <f t="shared" si="2"/>
        <v>16.882500000000007</v>
      </c>
      <c r="N22" s="41">
        <f t="shared" si="2"/>
        <v>16.052500000000009</v>
      </c>
      <c r="O22" s="41">
        <f t="shared" si="2"/>
        <v>16.052500000000009</v>
      </c>
      <c r="P22" s="41">
        <f t="shared" si="2"/>
        <v>16.052500000000009</v>
      </c>
      <c r="Q22" s="41">
        <f t="shared" si="2"/>
        <v>17.712500000000009</v>
      </c>
      <c r="R22" s="41">
        <f t="shared" si="2"/>
        <v>19.372500000000009</v>
      </c>
      <c r="S22" s="41">
        <f t="shared" si="2"/>
        <v>22.69250000000001</v>
      </c>
      <c r="T22" s="41">
        <f t="shared" si="2"/>
        <v>26.842500000000008</v>
      </c>
      <c r="U22" s="41">
        <f t="shared" si="2"/>
        <v>31.822500000000009</v>
      </c>
      <c r="V22" s="41">
        <f t="shared" si="2"/>
        <v>35.972500000000011</v>
      </c>
      <c r="W22" s="41">
        <f t="shared" si="2"/>
        <v>39.292500000000004</v>
      </c>
      <c r="X22" s="41">
        <f t="shared" si="2"/>
        <v>40.952500000000008</v>
      </c>
      <c r="Y22" s="41">
        <f t="shared" si="2"/>
        <v>40.952500000000008</v>
      </c>
      <c r="Z22" s="41">
        <f t="shared" si="2"/>
        <v>40.122500000000002</v>
      </c>
      <c r="AA22" s="41">
        <f t="shared" si="2"/>
        <v>37.632500000000007</v>
      </c>
      <c r="AB22" s="41">
        <f t="shared" si="2"/>
        <v>35.142500000000013</v>
      </c>
    </row>
    <row r="24" spans="2:28" x14ac:dyDescent="0.25">
      <c r="B24" s="17" t="s">
        <v>49</v>
      </c>
      <c r="C24" s="18"/>
      <c r="D24" s="19"/>
      <c r="E24" s="17" t="s">
        <v>50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</row>
    <row r="25" spans="2:28" x14ac:dyDescent="0.25">
      <c r="B25" s="43" t="s">
        <v>51</v>
      </c>
      <c r="C25" s="43" t="s">
        <v>41</v>
      </c>
      <c r="D25" s="43" t="s">
        <v>42</v>
      </c>
      <c r="E25" s="23">
        <v>4.1666666666666664E-2</v>
      </c>
      <c r="F25" s="24">
        <v>8.3333333333333301E-2</v>
      </c>
      <c r="G25" s="24">
        <v>0.125</v>
      </c>
      <c r="H25" s="24">
        <v>0.16666666666666699</v>
      </c>
      <c r="I25" s="24">
        <v>0.20833333333333301</v>
      </c>
      <c r="J25" s="24">
        <v>0.25</v>
      </c>
      <c r="K25" s="24">
        <v>0.29166666666666702</v>
      </c>
      <c r="L25" s="24">
        <v>0.33333333333333298</v>
      </c>
      <c r="M25" s="24">
        <v>0.375</v>
      </c>
      <c r="N25" s="24">
        <v>0.41666666666666702</v>
      </c>
      <c r="O25" s="24">
        <v>0.45833333333333298</v>
      </c>
      <c r="P25" s="24">
        <v>0.5</v>
      </c>
      <c r="Q25" s="24">
        <v>0.54166666666666696</v>
      </c>
      <c r="R25" s="24">
        <v>0.58333333333333304</v>
      </c>
      <c r="S25" s="24">
        <v>0.625</v>
      </c>
      <c r="T25" s="24">
        <v>0.66666666666666696</v>
      </c>
      <c r="U25" s="24">
        <v>0.70833333333333304</v>
      </c>
      <c r="V25" s="24">
        <v>0.75</v>
      </c>
      <c r="W25" s="24">
        <v>0.79166666666666696</v>
      </c>
      <c r="X25" s="24">
        <v>0.83333333333333304</v>
      </c>
      <c r="Y25" s="24">
        <v>0.875</v>
      </c>
      <c r="Z25" s="24">
        <v>0.91666666666666696</v>
      </c>
      <c r="AA25" s="24">
        <v>0.95833333333333304</v>
      </c>
      <c r="AB25" s="25">
        <v>1</v>
      </c>
    </row>
    <row r="26" spans="2:28" x14ac:dyDescent="0.25">
      <c r="B26" s="10">
        <v>1</v>
      </c>
      <c r="C26" s="2">
        <f>((1.54*2.26)*10.76)</f>
        <v>37.449103999999998</v>
      </c>
      <c r="D26" s="10" t="s">
        <v>52</v>
      </c>
      <c r="E26" s="10">
        <v>1</v>
      </c>
      <c r="F26" s="10">
        <v>0</v>
      </c>
      <c r="G26" s="10">
        <v>-1</v>
      </c>
      <c r="H26" s="10">
        <v>-2</v>
      </c>
      <c r="I26" s="10">
        <v>-2</v>
      </c>
      <c r="J26" s="10">
        <v>-2</v>
      </c>
      <c r="K26" s="10">
        <v>-2</v>
      </c>
      <c r="L26" s="10">
        <v>0</v>
      </c>
      <c r="M26" s="10">
        <v>2</v>
      </c>
      <c r="N26" s="10">
        <v>4</v>
      </c>
      <c r="O26" s="10">
        <v>7</v>
      </c>
      <c r="P26" s="10">
        <v>9</v>
      </c>
      <c r="Q26" s="10">
        <v>12</v>
      </c>
      <c r="R26" s="10">
        <v>13</v>
      </c>
      <c r="S26" s="10">
        <v>14</v>
      </c>
      <c r="T26" s="10">
        <v>14</v>
      </c>
      <c r="U26" s="10">
        <v>13</v>
      </c>
      <c r="V26" s="10">
        <v>12</v>
      </c>
      <c r="W26" s="10">
        <v>10</v>
      </c>
      <c r="X26" s="10">
        <v>8</v>
      </c>
      <c r="Y26" s="10">
        <v>6</v>
      </c>
      <c r="Z26" s="10">
        <v>4</v>
      </c>
      <c r="AA26" s="10">
        <v>3</v>
      </c>
      <c r="AB26" s="10">
        <v>2</v>
      </c>
    </row>
    <row r="28" spans="2:28" x14ac:dyDescent="0.25">
      <c r="B28" s="44" t="s">
        <v>53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2:28" x14ac:dyDescent="0.25">
      <c r="B29" s="45" t="s">
        <v>54</v>
      </c>
      <c r="C29" s="45"/>
      <c r="D29" s="45"/>
      <c r="E29" s="10">
        <v>0.09</v>
      </c>
      <c r="F29" s="10">
        <v>0.08</v>
      </c>
      <c r="G29" s="10">
        <v>7.0000000000000007E-2</v>
      </c>
      <c r="H29" s="10">
        <v>0.06</v>
      </c>
      <c r="I29" s="10">
        <v>0.05</v>
      </c>
      <c r="J29" s="10">
        <v>0.14000000000000001</v>
      </c>
      <c r="K29" s="10">
        <v>0.26</v>
      </c>
      <c r="L29" s="10">
        <v>0.38</v>
      </c>
      <c r="M29" s="10">
        <v>0.48</v>
      </c>
      <c r="N29" s="10">
        <v>0.54</v>
      </c>
      <c r="O29" s="10">
        <v>0.56000000000000005</v>
      </c>
      <c r="P29" s="10">
        <v>0.51</v>
      </c>
      <c r="Q29" s="10">
        <v>0.45</v>
      </c>
      <c r="R29" s="10">
        <v>0.4</v>
      </c>
      <c r="S29" s="10">
        <v>0.36</v>
      </c>
      <c r="T29" s="10">
        <v>0.33</v>
      </c>
      <c r="U29" s="10">
        <v>0.28999999999999998</v>
      </c>
      <c r="V29" s="10">
        <v>0.25</v>
      </c>
      <c r="W29" s="10">
        <v>0.21</v>
      </c>
      <c r="X29" s="10">
        <v>0.18</v>
      </c>
      <c r="Y29" s="10">
        <v>0.16</v>
      </c>
      <c r="Z29" s="10">
        <v>0.14000000000000001</v>
      </c>
      <c r="AA29" s="10">
        <v>0.12</v>
      </c>
      <c r="AB29" s="10">
        <v>0.1</v>
      </c>
    </row>
    <row r="30" spans="2:28" x14ac:dyDescent="0.25">
      <c r="B30" s="46" t="s">
        <v>88</v>
      </c>
      <c r="C30" s="46"/>
      <c r="D30" s="46"/>
      <c r="E30" s="47">
        <f>+'DATOS '!W11</f>
        <v>99.75</v>
      </c>
    </row>
    <row r="31" spans="2:28" x14ac:dyDescent="0.25">
      <c r="B31" s="46" t="s">
        <v>55</v>
      </c>
      <c r="C31" s="46"/>
      <c r="D31" s="46"/>
      <c r="E31" s="47">
        <v>0.98</v>
      </c>
    </row>
    <row r="32" spans="2:28" x14ac:dyDescent="0.25">
      <c r="B32" s="48" t="s">
        <v>56</v>
      </c>
      <c r="C32" s="48"/>
      <c r="D32" s="48"/>
      <c r="E32" s="47">
        <v>0.75</v>
      </c>
    </row>
    <row r="34" spans="2:28" x14ac:dyDescent="0.25">
      <c r="B34" s="49" t="s">
        <v>39</v>
      </c>
      <c r="C34" s="50"/>
      <c r="D34" s="51"/>
      <c r="E34" s="29" t="s">
        <v>58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2:28" x14ac:dyDescent="0.25">
      <c r="B35" s="52" t="s">
        <v>28</v>
      </c>
      <c r="C35" s="53" t="s">
        <v>41</v>
      </c>
      <c r="D35" s="54" t="s">
        <v>42</v>
      </c>
      <c r="E35" s="55">
        <v>4.1666666666666664E-2</v>
      </c>
      <c r="F35" s="56">
        <v>8.3333333333333301E-2</v>
      </c>
      <c r="G35" s="56">
        <v>0.125</v>
      </c>
      <c r="H35" s="56">
        <v>0.16666666666666699</v>
      </c>
      <c r="I35" s="56">
        <v>0.20833333333333301</v>
      </c>
      <c r="J35" s="56">
        <v>0.25</v>
      </c>
      <c r="K35" s="56">
        <v>0.29166666666666702</v>
      </c>
      <c r="L35" s="56">
        <v>0.33333333333333298</v>
      </c>
      <c r="M35" s="56">
        <v>0.375</v>
      </c>
      <c r="N35" s="56">
        <v>0.41666666666666702</v>
      </c>
      <c r="O35" s="56">
        <v>0.45833333333333298</v>
      </c>
      <c r="P35" s="56">
        <v>0.5</v>
      </c>
      <c r="Q35" s="56">
        <v>0.54166666666666696</v>
      </c>
      <c r="R35" s="56">
        <v>0.58333333333333304</v>
      </c>
      <c r="S35" s="56">
        <v>0.625</v>
      </c>
      <c r="T35" s="56">
        <v>0.66666666666666696</v>
      </c>
      <c r="U35" s="56">
        <v>0.70833333333333304</v>
      </c>
      <c r="V35" s="56">
        <v>0.75</v>
      </c>
      <c r="W35" s="56">
        <v>0.79166666666666696</v>
      </c>
      <c r="X35" s="56">
        <v>0.83333333333333304</v>
      </c>
      <c r="Y35" s="56">
        <v>0.875</v>
      </c>
      <c r="Z35" s="56">
        <v>0.91666666666666696</v>
      </c>
      <c r="AA35" s="56">
        <v>0.95833333333333304</v>
      </c>
      <c r="AB35" s="57">
        <v>1</v>
      </c>
    </row>
    <row r="36" spans="2:28" x14ac:dyDescent="0.25">
      <c r="B36" s="10">
        <v>1</v>
      </c>
      <c r="C36" s="41">
        <f>((1.1*2.78)*10.76)</f>
        <v>32.90408</v>
      </c>
      <c r="D36" s="12" t="s">
        <v>33</v>
      </c>
      <c r="E36" s="41">
        <f>($G12*$C36*E19)</f>
        <v>331.75092286821712</v>
      </c>
      <c r="F36" s="41">
        <f t="shared" ref="F36:AB39" si="3">($G12*$C36*F19)</f>
        <v>299.99465961240315</v>
      </c>
      <c r="G36" s="41">
        <f t="shared" si="3"/>
        <v>278.82381744186051</v>
      </c>
      <c r="H36" s="41">
        <f t="shared" si="3"/>
        <v>257.65297527131787</v>
      </c>
      <c r="I36" s="41">
        <f t="shared" si="3"/>
        <v>236.48213310077526</v>
      </c>
      <c r="J36" s="41">
        <f t="shared" si="3"/>
        <v>225.89671201550397</v>
      </c>
      <c r="K36" s="41">
        <f t="shared" si="3"/>
        <v>204.72586984496132</v>
      </c>
      <c r="L36" s="41">
        <f t="shared" si="3"/>
        <v>204.72586984496132</v>
      </c>
      <c r="M36" s="41">
        <f t="shared" si="3"/>
        <v>225.89671201550397</v>
      </c>
      <c r="N36" s="41">
        <f>($G12*$C36*N19)</f>
        <v>257.65297527131787</v>
      </c>
      <c r="O36" s="41">
        <f>($G12*$C36*O19)</f>
        <v>299.99465961240315</v>
      </c>
      <c r="P36" s="41">
        <f t="shared" si="3"/>
        <v>352.92176503875976</v>
      </c>
      <c r="Q36" s="41">
        <f t="shared" si="3"/>
        <v>395.26344937984499</v>
      </c>
      <c r="R36" s="41">
        <f t="shared" si="3"/>
        <v>427.019712635659</v>
      </c>
      <c r="S36" s="41">
        <f t="shared" si="3"/>
        <v>448.19055480620165</v>
      </c>
      <c r="T36" s="41">
        <f t="shared" si="3"/>
        <v>458.77597589147297</v>
      </c>
      <c r="U36" s="41">
        <f t="shared" si="3"/>
        <v>458.77597589147297</v>
      </c>
      <c r="V36" s="41">
        <f t="shared" si="3"/>
        <v>458.77597589147297</v>
      </c>
      <c r="W36" s="41">
        <f t="shared" si="3"/>
        <v>448.19055480620165</v>
      </c>
      <c r="X36" s="41">
        <f t="shared" si="3"/>
        <v>437.60513372093027</v>
      </c>
      <c r="Y36" s="41">
        <f t="shared" si="3"/>
        <v>416.43429155038757</v>
      </c>
      <c r="Z36" s="41">
        <f t="shared" si="3"/>
        <v>395.26344937984499</v>
      </c>
      <c r="AA36" s="41">
        <f t="shared" si="3"/>
        <v>374.0926072093024</v>
      </c>
      <c r="AB36" s="41">
        <f t="shared" si="3"/>
        <v>352.92176503875976</v>
      </c>
    </row>
    <row r="37" spans="2:28" x14ac:dyDescent="0.25">
      <c r="B37" s="10">
        <v>2</v>
      </c>
      <c r="C37" s="41">
        <f>((3.02*2.78)*10.76)</f>
        <v>90.336655999999991</v>
      </c>
      <c r="D37" s="12" t="s">
        <v>29</v>
      </c>
      <c r="E37" s="41">
        <f>($G13*$C37*E20)</f>
        <v>1110.606902131783</v>
      </c>
      <c r="F37" s="41">
        <f t="shared" si="3"/>
        <v>1052.4833172635661</v>
      </c>
      <c r="G37" s="41">
        <f t="shared" si="3"/>
        <v>994.35973239534894</v>
      </c>
      <c r="H37" s="41">
        <f t="shared" si="3"/>
        <v>936.23614752713206</v>
      </c>
      <c r="I37" s="41">
        <f t="shared" si="3"/>
        <v>907.17435509302345</v>
      </c>
      <c r="J37" s="41">
        <f t="shared" si="3"/>
        <v>849.05077022480646</v>
      </c>
      <c r="K37" s="41">
        <f t="shared" si="3"/>
        <v>819.98897779069796</v>
      </c>
      <c r="L37" s="41">
        <f t="shared" si="3"/>
        <v>849.05077022480646</v>
      </c>
      <c r="M37" s="41">
        <f t="shared" si="3"/>
        <v>907.17435509302345</v>
      </c>
      <c r="N37" s="41">
        <f t="shared" si="3"/>
        <v>1023.4215248294576</v>
      </c>
      <c r="O37" s="41">
        <f t="shared" si="3"/>
        <v>1110.606902131783</v>
      </c>
      <c r="P37" s="41">
        <f t="shared" si="3"/>
        <v>1197.7922794341087</v>
      </c>
      <c r="Q37" s="41">
        <f t="shared" si="3"/>
        <v>1255.9158643023256</v>
      </c>
      <c r="R37" s="41">
        <f t="shared" si="3"/>
        <v>1284.977656736434</v>
      </c>
      <c r="S37" s="41">
        <f t="shared" si="3"/>
        <v>1284.977656736434</v>
      </c>
      <c r="T37" s="41">
        <f t="shared" si="3"/>
        <v>1314.0394491705426</v>
      </c>
      <c r="U37" s="41">
        <f t="shared" si="3"/>
        <v>1314.0394491705426</v>
      </c>
      <c r="V37" s="41">
        <f t="shared" si="3"/>
        <v>1343.1012416046512</v>
      </c>
      <c r="W37" s="41">
        <f t="shared" si="3"/>
        <v>1343.1012416046512</v>
      </c>
      <c r="X37" s="41">
        <f t="shared" si="3"/>
        <v>1314.0394491705426</v>
      </c>
      <c r="Y37" s="41">
        <f t="shared" si="3"/>
        <v>1284.977656736434</v>
      </c>
      <c r="Z37" s="41">
        <f t="shared" si="3"/>
        <v>1255.9158643023256</v>
      </c>
      <c r="AA37" s="41">
        <f t="shared" si="3"/>
        <v>1197.7922794341087</v>
      </c>
      <c r="AB37" s="41">
        <f t="shared" si="3"/>
        <v>1139.6686945658919</v>
      </c>
    </row>
    <row r="38" spans="2:28" x14ac:dyDescent="0.25">
      <c r="B38" s="10">
        <v>3</v>
      </c>
      <c r="C38" s="41">
        <f>((3.3*2.78)*10.76)</f>
        <v>98.712239999999994</v>
      </c>
      <c r="D38" s="12" t="s">
        <v>30</v>
      </c>
      <c r="E38" s="41">
        <f>($G14*$C38*E21)</f>
        <v>1168.6660913888888</v>
      </c>
      <c r="F38" s="41">
        <f>($G14*$C38*F21)</f>
        <v>1092.8039069444444</v>
      </c>
      <c r="G38" s="41">
        <f t="shared" si="3"/>
        <v>1016.9417225000002</v>
      </c>
      <c r="H38" s="41">
        <f t="shared" si="3"/>
        <v>966.36693287037042</v>
      </c>
      <c r="I38" s="41">
        <f t="shared" si="3"/>
        <v>890.5047484259261</v>
      </c>
      <c r="J38" s="41">
        <f t="shared" si="3"/>
        <v>839.92995879629643</v>
      </c>
      <c r="K38" s="41">
        <f t="shared" si="3"/>
        <v>789.35516916666677</v>
      </c>
      <c r="L38" s="41">
        <f t="shared" si="3"/>
        <v>764.06777435185188</v>
      </c>
      <c r="M38" s="41">
        <f t="shared" si="3"/>
        <v>738.78037953703722</v>
      </c>
      <c r="N38" s="41">
        <f t="shared" si="3"/>
        <v>713.49298472222245</v>
      </c>
      <c r="O38" s="41">
        <f t="shared" si="3"/>
        <v>713.49298472222245</v>
      </c>
      <c r="P38" s="41">
        <f t="shared" si="3"/>
        <v>738.78037953703722</v>
      </c>
      <c r="Q38" s="41">
        <f t="shared" si="3"/>
        <v>764.06777435185188</v>
      </c>
      <c r="R38" s="41">
        <f t="shared" si="3"/>
        <v>789.35516916666677</v>
      </c>
      <c r="S38" s="41">
        <f t="shared" si="3"/>
        <v>839.92995879629643</v>
      </c>
      <c r="T38" s="41">
        <f t="shared" si="3"/>
        <v>890.5047484259261</v>
      </c>
      <c r="U38" s="41">
        <f t="shared" si="3"/>
        <v>991.65432768518542</v>
      </c>
      <c r="V38" s="41">
        <f t="shared" si="3"/>
        <v>1092.8039069444444</v>
      </c>
      <c r="W38" s="41">
        <f t="shared" si="3"/>
        <v>1219.2408810185186</v>
      </c>
      <c r="X38" s="41">
        <f t="shared" si="3"/>
        <v>1320.3904602777777</v>
      </c>
      <c r="Y38" s="41">
        <f t="shared" si="3"/>
        <v>1345.6778550925924</v>
      </c>
      <c r="Z38" s="41">
        <f t="shared" si="3"/>
        <v>1345.6778550925924</v>
      </c>
      <c r="AA38" s="41">
        <f t="shared" si="3"/>
        <v>1295.1030654629631</v>
      </c>
      <c r="AB38" s="41">
        <f t="shared" si="3"/>
        <v>1219.2408810185186</v>
      </c>
    </row>
    <row r="39" spans="2:28" x14ac:dyDescent="0.25">
      <c r="B39" s="10">
        <v>4</v>
      </c>
      <c r="C39" s="41">
        <f>((4.05*2.78)*10.76)</f>
        <v>121.14683999999998</v>
      </c>
      <c r="D39" s="12" t="s">
        <v>86</v>
      </c>
      <c r="E39" s="41">
        <f>($G15*$C39*E22)</f>
        <v>1220.9096274999999</v>
      </c>
      <c r="F39" s="41">
        <f t="shared" si="3"/>
        <v>1127.8060375</v>
      </c>
      <c r="G39" s="41">
        <f t="shared" si="3"/>
        <v>1034.7024475000001</v>
      </c>
      <c r="H39" s="41">
        <f t="shared" si="3"/>
        <v>941.59885750000012</v>
      </c>
      <c r="I39" s="41">
        <f t="shared" si="3"/>
        <v>848.49526750000018</v>
      </c>
      <c r="J39" s="41">
        <f t="shared" si="3"/>
        <v>786.42620750000015</v>
      </c>
      <c r="K39" s="41">
        <f t="shared" si="3"/>
        <v>724.35714750000022</v>
      </c>
      <c r="L39" s="41">
        <f t="shared" si="3"/>
        <v>662.28808750000019</v>
      </c>
      <c r="M39" s="41">
        <f t="shared" si="3"/>
        <v>631.25355750000017</v>
      </c>
      <c r="N39" s="41">
        <f t="shared" si="3"/>
        <v>600.21902750000015</v>
      </c>
      <c r="O39" s="41">
        <f t="shared" si="3"/>
        <v>600.21902750000015</v>
      </c>
      <c r="P39" s="41">
        <f t="shared" si="3"/>
        <v>600.21902750000015</v>
      </c>
      <c r="Q39" s="41">
        <f t="shared" si="3"/>
        <v>662.28808750000019</v>
      </c>
      <c r="R39" s="41">
        <f t="shared" si="3"/>
        <v>724.35714750000022</v>
      </c>
      <c r="S39" s="41">
        <f t="shared" si="3"/>
        <v>848.49526750000018</v>
      </c>
      <c r="T39" s="41">
        <f t="shared" si="3"/>
        <v>1003.6679175</v>
      </c>
      <c r="U39" s="41">
        <f t="shared" si="3"/>
        <v>1189.8750975</v>
      </c>
      <c r="V39" s="41">
        <f t="shared" si="3"/>
        <v>1345.0477475</v>
      </c>
      <c r="W39" s="41">
        <f t="shared" si="3"/>
        <v>1469.1858674999999</v>
      </c>
      <c r="X39" s="41">
        <f t="shared" si="3"/>
        <v>1531.2549274999999</v>
      </c>
      <c r="Y39" s="41">
        <f t="shared" si="3"/>
        <v>1531.2549274999999</v>
      </c>
      <c r="Z39" s="41">
        <f t="shared" si="3"/>
        <v>1500.2203974999998</v>
      </c>
      <c r="AA39" s="41">
        <f t="shared" si="3"/>
        <v>1407.1168075</v>
      </c>
      <c r="AB39" s="41">
        <f t="shared" si="3"/>
        <v>1314.0132175000001</v>
      </c>
    </row>
    <row r="40" spans="2:28" x14ac:dyDescent="0.25">
      <c r="C40" s="20" t="s">
        <v>47</v>
      </c>
      <c r="D40" s="21" t="s">
        <v>41</v>
      </c>
      <c r="E40" s="58" t="s">
        <v>59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2:28" x14ac:dyDescent="0.25">
      <c r="C41" s="33">
        <f>+'DATOS '!J15</f>
        <v>0.40322580645161293</v>
      </c>
      <c r="D41" s="33">
        <f>(3.3*4.05*10.76)</f>
        <v>143.80739999999997</v>
      </c>
      <c r="E41" s="41">
        <f>(($C41*$D41*($N11-$L11)))</f>
        <v>521.88169354838703</v>
      </c>
      <c r="F41" s="41">
        <f t="shared" ref="F41:AB41" si="4">(($C41*$D41*($N11-$L11)))</f>
        <v>521.88169354838703</v>
      </c>
      <c r="G41" s="41">
        <f t="shared" si="4"/>
        <v>521.88169354838703</v>
      </c>
      <c r="H41" s="41">
        <f t="shared" si="4"/>
        <v>521.88169354838703</v>
      </c>
      <c r="I41" s="41">
        <f t="shared" si="4"/>
        <v>521.88169354838703</v>
      </c>
      <c r="J41" s="41">
        <f t="shared" si="4"/>
        <v>521.88169354838703</v>
      </c>
      <c r="K41" s="41">
        <f t="shared" si="4"/>
        <v>521.88169354838703</v>
      </c>
      <c r="L41" s="41">
        <f t="shared" si="4"/>
        <v>521.88169354838703</v>
      </c>
      <c r="M41" s="41">
        <f t="shared" si="4"/>
        <v>521.88169354838703</v>
      </c>
      <c r="N41" s="41">
        <f t="shared" si="4"/>
        <v>521.88169354838703</v>
      </c>
      <c r="O41" s="41">
        <f t="shared" si="4"/>
        <v>521.88169354838703</v>
      </c>
      <c r="P41" s="41">
        <f t="shared" si="4"/>
        <v>521.88169354838703</v>
      </c>
      <c r="Q41" s="41">
        <f t="shared" si="4"/>
        <v>521.88169354838703</v>
      </c>
      <c r="R41" s="41">
        <f t="shared" si="4"/>
        <v>521.88169354838703</v>
      </c>
      <c r="S41" s="41">
        <f t="shared" si="4"/>
        <v>521.88169354838703</v>
      </c>
      <c r="T41" s="41">
        <f t="shared" si="4"/>
        <v>521.88169354838703</v>
      </c>
      <c r="U41" s="41">
        <f t="shared" si="4"/>
        <v>521.88169354838703</v>
      </c>
      <c r="V41" s="41">
        <f t="shared" si="4"/>
        <v>521.88169354838703</v>
      </c>
      <c r="W41" s="41">
        <f t="shared" si="4"/>
        <v>521.88169354838703</v>
      </c>
      <c r="X41" s="41">
        <f t="shared" si="4"/>
        <v>521.88169354838703</v>
      </c>
      <c r="Y41" s="41">
        <f t="shared" si="4"/>
        <v>521.88169354838703</v>
      </c>
      <c r="Z41" s="41">
        <f t="shared" si="4"/>
        <v>521.88169354838703</v>
      </c>
      <c r="AA41" s="41">
        <f t="shared" si="4"/>
        <v>521.88169354838703</v>
      </c>
      <c r="AB41" s="41">
        <f t="shared" si="4"/>
        <v>521.88169354838703</v>
      </c>
    </row>
    <row r="42" spans="2:28" x14ac:dyDescent="0.25">
      <c r="B42" s="59"/>
      <c r="C42" s="59"/>
      <c r="D42" s="59"/>
    </row>
    <row r="43" spans="2:28" x14ac:dyDescent="0.25">
      <c r="B43" s="59"/>
      <c r="C43" s="59"/>
      <c r="D43" s="59"/>
    </row>
    <row r="44" spans="2:28" x14ac:dyDescent="0.25">
      <c r="B44" s="43" t="s">
        <v>31</v>
      </c>
      <c r="C44" s="43" t="s">
        <v>41</v>
      </c>
      <c r="D44" s="43" t="s">
        <v>42</v>
      </c>
      <c r="E44" s="58" t="s">
        <v>60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2:28" x14ac:dyDescent="0.25">
      <c r="B45" s="10">
        <v>1</v>
      </c>
      <c r="C45" s="2">
        <f>((1.54*2.26)*10.76)</f>
        <v>37.449103999999998</v>
      </c>
      <c r="D45" s="10" t="s">
        <v>87</v>
      </c>
      <c r="E45" s="60">
        <f>($E32*$C45*E26)+($C45*$E31*$E30*E29)</f>
        <v>357.56217253679995</v>
      </c>
      <c r="F45" s="60">
        <f>($E32*$C45*F26)+($C45*$E31*$E30*F29)</f>
        <v>292.8669729216</v>
      </c>
      <c r="G45" s="60">
        <f>($E32*$C45*G26)+($C45*$E31*$E30*G29)</f>
        <v>228.17177330640001</v>
      </c>
      <c r="H45" s="60">
        <f>($E32*$C45*H26)+($C45*$E31*$E30*H29)</f>
        <v>163.4765736912</v>
      </c>
      <c r="I45" s="60">
        <f>($E32*$C45*I26)+($C45*$E31*$E30*I29)</f>
        <v>126.86820207600002</v>
      </c>
      <c r="J45" s="60">
        <f t="shared" ref="J45:AB45" si="5">($E32*$C45*J26)+($C45*$E31*$E30*J29)</f>
        <v>456.34354661280003</v>
      </c>
      <c r="K45" s="60">
        <f t="shared" si="5"/>
        <v>895.6440059951999</v>
      </c>
      <c r="L45" s="60">
        <f t="shared" si="5"/>
        <v>1391.1181213775999</v>
      </c>
      <c r="M45" s="60">
        <f t="shared" si="5"/>
        <v>1813.3754935295999</v>
      </c>
      <c r="N45" s="60">
        <f t="shared" si="5"/>
        <v>2089.1993792208</v>
      </c>
      <c r="O45" s="60">
        <f t="shared" si="5"/>
        <v>2246.6766064511999</v>
      </c>
      <c r="P45" s="60">
        <f>($E32*$C45*P26)+($C45*$E31*$E30*P29)</f>
        <v>2119.8084043752001</v>
      </c>
      <c r="Q45" s="60">
        <f t="shared" si="5"/>
        <v>1984.4186586840001</v>
      </c>
      <c r="R45" s="60">
        <f>($E32*$C45*R26)+($C45*$E31*$E30*R29)</f>
        <v>1829.4636286079999</v>
      </c>
      <c r="S45" s="60">
        <f t="shared" si="5"/>
        <v>1711.1169701471999</v>
      </c>
      <c r="T45" s="60">
        <f t="shared" si="5"/>
        <v>1601.2918553016</v>
      </c>
      <c r="U45" s="60">
        <f t="shared" si="5"/>
        <v>1426.7715408407998</v>
      </c>
      <c r="V45" s="60">
        <f t="shared" si="5"/>
        <v>1252.2512263799999</v>
      </c>
      <c r="W45" s="60">
        <f t="shared" si="5"/>
        <v>1049.6440839191998</v>
      </c>
      <c r="X45" s="60">
        <f t="shared" si="5"/>
        <v>883.64531307359994</v>
      </c>
      <c r="Y45" s="60">
        <f t="shared" si="5"/>
        <v>754.25491384320003</v>
      </c>
      <c r="Z45" s="60">
        <f t="shared" si="5"/>
        <v>624.86451461280001</v>
      </c>
      <c r="AA45" s="60">
        <f t="shared" si="5"/>
        <v>523.56094338239996</v>
      </c>
      <c r="AB45" s="60">
        <f t="shared" si="5"/>
        <v>422.25737215200002</v>
      </c>
    </row>
    <row r="47" spans="2:28" x14ac:dyDescent="0.25">
      <c r="B47" s="61" t="s">
        <v>35</v>
      </c>
      <c r="C47" s="61" t="s">
        <v>61</v>
      </c>
      <c r="D47" s="43" t="s">
        <v>62</v>
      </c>
      <c r="E47" s="58" t="s">
        <v>63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2:28" x14ac:dyDescent="0.25">
      <c r="B48" s="10">
        <v>245</v>
      </c>
      <c r="C48" s="10">
        <v>155</v>
      </c>
      <c r="D48" s="10">
        <v>25</v>
      </c>
      <c r="E48" s="10">
        <f>($D48*$B48*1)+($D48*$C48)</f>
        <v>10000</v>
      </c>
      <c r="F48" s="10">
        <f t="shared" ref="F48:AB48" si="6">($D48*$B48*1)+($D48*$C48)</f>
        <v>10000</v>
      </c>
      <c r="G48" s="10">
        <f t="shared" si="6"/>
        <v>10000</v>
      </c>
      <c r="H48" s="10">
        <f t="shared" si="6"/>
        <v>10000</v>
      </c>
      <c r="I48" s="10">
        <f t="shared" si="6"/>
        <v>10000</v>
      </c>
      <c r="J48" s="10">
        <f t="shared" si="6"/>
        <v>10000</v>
      </c>
      <c r="K48" s="10">
        <f t="shared" si="6"/>
        <v>10000</v>
      </c>
      <c r="L48" s="10">
        <f t="shared" si="6"/>
        <v>10000</v>
      </c>
      <c r="M48" s="10">
        <f t="shared" si="6"/>
        <v>10000</v>
      </c>
      <c r="N48" s="10">
        <f t="shared" si="6"/>
        <v>10000</v>
      </c>
      <c r="O48" s="10">
        <f t="shared" si="6"/>
        <v>10000</v>
      </c>
      <c r="P48" s="10">
        <f t="shared" si="6"/>
        <v>10000</v>
      </c>
      <c r="Q48" s="10">
        <f t="shared" si="6"/>
        <v>10000</v>
      </c>
      <c r="R48" s="10">
        <f t="shared" si="6"/>
        <v>10000</v>
      </c>
      <c r="S48" s="10">
        <f t="shared" si="6"/>
        <v>10000</v>
      </c>
      <c r="T48" s="10">
        <f t="shared" si="6"/>
        <v>10000</v>
      </c>
      <c r="U48" s="10">
        <f t="shared" si="6"/>
        <v>10000</v>
      </c>
      <c r="V48" s="10">
        <f t="shared" si="6"/>
        <v>10000</v>
      </c>
      <c r="W48" s="10">
        <f t="shared" si="6"/>
        <v>10000</v>
      </c>
      <c r="X48" s="10">
        <f t="shared" si="6"/>
        <v>10000</v>
      </c>
      <c r="Y48" s="10">
        <f t="shared" si="6"/>
        <v>10000</v>
      </c>
      <c r="Z48" s="10">
        <f t="shared" si="6"/>
        <v>10000</v>
      </c>
      <c r="AA48" s="10">
        <f t="shared" si="6"/>
        <v>10000</v>
      </c>
      <c r="AB48" s="10">
        <f t="shared" si="6"/>
        <v>10000</v>
      </c>
    </row>
    <row r="49" spans="2:28" x14ac:dyDescent="0.25">
      <c r="B49" s="43" t="s">
        <v>64</v>
      </c>
      <c r="C49" s="43" t="s">
        <v>65</v>
      </c>
      <c r="D49" s="43" t="s">
        <v>66</v>
      </c>
      <c r="E49" s="58" t="s">
        <v>67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2:28" x14ac:dyDescent="0.25">
      <c r="B50" s="62">
        <v>32</v>
      </c>
      <c r="C50" s="10">
        <v>6</v>
      </c>
      <c r="D50" s="10">
        <v>3.41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f>(($B50*$D50)*$C50)*0.18</f>
        <v>117.8496</v>
      </c>
      <c r="M50" s="41">
        <f t="shared" ref="M50:X50" si="7">(($B50*$D50)*$C50)*0.18</f>
        <v>117.8496</v>
      </c>
      <c r="N50" s="41">
        <f t="shared" si="7"/>
        <v>117.8496</v>
      </c>
      <c r="O50" s="41">
        <f t="shared" si="7"/>
        <v>117.8496</v>
      </c>
      <c r="P50" s="41">
        <f t="shared" si="7"/>
        <v>117.8496</v>
      </c>
      <c r="Q50" s="41">
        <f t="shared" si="7"/>
        <v>117.8496</v>
      </c>
      <c r="R50" s="41">
        <f t="shared" si="7"/>
        <v>117.8496</v>
      </c>
      <c r="S50" s="41">
        <f t="shared" si="7"/>
        <v>117.8496</v>
      </c>
      <c r="T50" s="41">
        <f t="shared" si="7"/>
        <v>117.8496</v>
      </c>
      <c r="U50" s="41">
        <f t="shared" si="7"/>
        <v>117.8496</v>
      </c>
      <c r="V50" s="41">
        <f t="shared" si="7"/>
        <v>117.8496</v>
      </c>
      <c r="W50" s="41">
        <f t="shared" si="7"/>
        <v>117.8496</v>
      </c>
      <c r="X50" s="41">
        <f t="shared" si="7"/>
        <v>117.8496</v>
      </c>
      <c r="Y50" s="41">
        <v>0</v>
      </c>
      <c r="Z50" s="41">
        <v>0</v>
      </c>
      <c r="AA50" s="41">
        <v>0</v>
      </c>
      <c r="AB50" s="41">
        <v>0</v>
      </c>
    </row>
    <row r="51" spans="2:28" x14ac:dyDescent="0.25">
      <c r="E51" s="58" t="s">
        <v>68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2:28" x14ac:dyDescent="0.25">
      <c r="E52" s="78">
        <f>SUM(E36:E39,E41,E43,E45,E48,E50)/12000</f>
        <v>1.2259481174978397</v>
      </c>
      <c r="F52" s="78">
        <f>SUM(F36:F39,F41,F45,F48)/12000</f>
        <v>1.1989863823158666</v>
      </c>
      <c r="G52" s="78">
        <f t="shared" ref="G52:K52" si="8">SUM(G36:G39,G41,G45,G48)/12000</f>
        <v>1.1729067655576664</v>
      </c>
      <c r="H52" s="78">
        <f t="shared" si="8"/>
        <v>1.1489344317007006</v>
      </c>
      <c r="I52" s="78">
        <f t="shared" si="8"/>
        <v>1.1276171999786759</v>
      </c>
      <c r="J52" s="78">
        <f t="shared" si="8"/>
        <v>1.1399607407248162</v>
      </c>
      <c r="K52" s="78">
        <f t="shared" si="8"/>
        <v>1.1629960719871593</v>
      </c>
      <c r="L52" s="78">
        <f t="shared" ref="L52:X52" si="9">SUM(L36:L39,L41,L43,L45,L48,L50)/12000</f>
        <v>1.2092484930706338</v>
      </c>
      <c r="M52" s="78">
        <f t="shared" si="9"/>
        <v>1.2463509826019625</v>
      </c>
      <c r="N52" s="78">
        <f t="shared" si="9"/>
        <v>1.2769764320910153</v>
      </c>
      <c r="O52" s="78">
        <f t="shared" si="9"/>
        <v>1.300893456163833</v>
      </c>
      <c r="P52" s="78">
        <f t="shared" si="9"/>
        <v>1.3041044291194577</v>
      </c>
      <c r="Q52" s="78">
        <f t="shared" si="9"/>
        <v>1.3084737606472008</v>
      </c>
      <c r="R52" s="78">
        <f t="shared" si="9"/>
        <v>1.3079087173495956</v>
      </c>
      <c r="S52" s="78">
        <f t="shared" si="9"/>
        <v>1.3143701417945433</v>
      </c>
      <c r="T52" s="78">
        <f t="shared" si="9"/>
        <v>1.3256676033198274</v>
      </c>
      <c r="U52" s="78">
        <f t="shared" si="9"/>
        <v>1.3350706403863657</v>
      </c>
      <c r="V52" s="78">
        <f t="shared" si="9"/>
        <v>1.3443092826557463</v>
      </c>
      <c r="W52" s="78">
        <f t="shared" si="9"/>
        <v>1.3474244935330799</v>
      </c>
      <c r="X52" s="78">
        <f t="shared" si="9"/>
        <v>1.3438888814409364</v>
      </c>
      <c r="Y52" s="78">
        <f>SUM(Y36:Y39,Y41,Y45,Y48)/12000</f>
        <v>1.3212067781892503</v>
      </c>
      <c r="Z52" s="78">
        <f>SUM(Z36:Z39,Z41,Z45,Z48)/12000</f>
        <v>1.3036519812029959</v>
      </c>
      <c r="AA52" s="78">
        <f>SUM(AA36:AA39,AA41,AA45,AA48)/12000</f>
        <v>1.2766289497114303</v>
      </c>
      <c r="AB52" s="78">
        <f>SUM(AB36:AB39,AB41,AB45,AB48)/12000</f>
        <v>1.2474986353186299</v>
      </c>
    </row>
    <row r="54" spans="2:28" ht="15.75" thickBot="1" x14ac:dyDescent="0.3"/>
    <row r="55" spans="2:28" ht="15.75" thickBot="1" x14ac:dyDescent="0.3">
      <c r="V55" s="63" t="s">
        <v>85</v>
      </c>
      <c r="W55" s="64"/>
      <c r="X55" s="64"/>
      <c r="Y55" s="64"/>
      <c r="Z55" s="65">
        <f>SUM(E52:AB52)</f>
        <v>30.291023368359227</v>
      </c>
    </row>
  </sheetData>
  <sheetProtection algorithmName="SHA-512" hashValue="gv1LMP5RqwltxnVJf0pojdx20O7mDr9bXX6IKg6fVynJmRz1K0cMZxvW7Owa4AIv2kVpRHDUQupHIfMnBk8VAQ==" saltValue="VZlTzbCwoNOqZA2LiLAPnQ==" spinCount="100000" sheet="1" objects="1" scenarios="1" selectLockedCells="1" selectUnlockedCells="1"/>
  <mergeCells count="26">
    <mergeCell ref="B2:D2"/>
    <mergeCell ref="E2:AB2"/>
    <mergeCell ref="B10:G10"/>
    <mergeCell ref="L10:M10"/>
    <mergeCell ref="N10:O10"/>
    <mergeCell ref="P10:T10"/>
    <mergeCell ref="B34:D34"/>
    <mergeCell ref="E34:AB34"/>
    <mergeCell ref="L11:M11"/>
    <mergeCell ref="N11:O11"/>
    <mergeCell ref="P11:T11"/>
    <mergeCell ref="B17:D17"/>
    <mergeCell ref="E17:AB17"/>
    <mergeCell ref="B24:D24"/>
    <mergeCell ref="E24:AB24"/>
    <mergeCell ref="B28:AB28"/>
    <mergeCell ref="B29:D29"/>
    <mergeCell ref="B30:D30"/>
    <mergeCell ref="B31:D31"/>
    <mergeCell ref="B32:D32"/>
    <mergeCell ref="V55:Y55"/>
    <mergeCell ref="E40:AB40"/>
    <mergeCell ref="E44:AB44"/>
    <mergeCell ref="E47:AB47"/>
    <mergeCell ref="E49:AB49"/>
    <mergeCell ref="E51:AB5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5"/>
  <sheetViews>
    <sheetView topLeftCell="A12" zoomScale="55" zoomScaleNormal="55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2" spans="2:28" x14ac:dyDescent="0.25">
      <c r="B2" s="17" t="s">
        <v>39</v>
      </c>
      <c r="C2" s="18"/>
      <c r="D2" s="19"/>
      <c r="E2" s="17" t="s">
        <v>40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9"/>
    </row>
    <row r="3" spans="2:28" x14ac:dyDescent="0.25">
      <c r="B3" s="20" t="s">
        <v>28</v>
      </c>
      <c r="C3" s="21" t="s">
        <v>41</v>
      </c>
      <c r="D3" s="22" t="s">
        <v>42</v>
      </c>
      <c r="E3" s="23">
        <v>4.1666666666666664E-2</v>
      </c>
      <c r="F3" s="24">
        <v>8.3333333333333301E-2</v>
      </c>
      <c r="G3" s="24">
        <v>0.125</v>
      </c>
      <c r="H3" s="24">
        <v>0.16666666666666699</v>
      </c>
      <c r="I3" s="24">
        <v>0.20833333333333301</v>
      </c>
      <c r="J3" s="24">
        <v>0.25</v>
      </c>
      <c r="K3" s="24">
        <v>0.29166666666666702</v>
      </c>
      <c r="L3" s="24">
        <v>0.33333333333333298</v>
      </c>
      <c r="M3" s="24">
        <v>0.375</v>
      </c>
      <c r="N3" s="24">
        <v>0.41666666666666702</v>
      </c>
      <c r="O3" s="24">
        <v>0.45833333333333298</v>
      </c>
      <c r="P3" s="24">
        <v>0.5</v>
      </c>
      <c r="Q3" s="24">
        <v>0.54166666666666696</v>
      </c>
      <c r="R3" s="24">
        <v>0.58333333333333304</v>
      </c>
      <c r="S3" s="24">
        <v>0.625</v>
      </c>
      <c r="T3" s="24">
        <v>0.66666666666666696</v>
      </c>
      <c r="U3" s="24">
        <v>0.70833333333333304</v>
      </c>
      <c r="V3" s="24">
        <v>0.75</v>
      </c>
      <c r="W3" s="24">
        <v>0.79166666666666696</v>
      </c>
      <c r="X3" s="24">
        <v>0.83333333333333304</v>
      </c>
      <c r="Y3" s="24">
        <v>0.875</v>
      </c>
      <c r="Z3" s="24">
        <v>0.91666666666666696</v>
      </c>
      <c r="AA3" s="24">
        <v>0.95833333333333304</v>
      </c>
      <c r="AB3" s="25">
        <v>1</v>
      </c>
    </row>
    <row r="4" spans="2:28" x14ac:dyDescent="0.25">
      <c r="B4" s="10">
        <v>1</v>
      </c>
      <c r="C4" s="10">
        <f>((1.1*2.78)*10.76)</f>
        <v>32.90408</v>
      </c>
      <c r="D4" s="12" t="s">
        <v>33</v>
      </c>
      <c r="E4" s="10">
        <v>20</v>
      </c>
      <c r="F4" s="10">
        <v>17</v>
      </c>
      <c r="G4" s="10">
        <v>15</v>
      </c>
      <c r="H4" s="10">
        <v>13</v>
      </c>
      <c r="I4" s="10">
        <v>11</v>
      </c>
      <c r="J4" s="10">
        <v>10</v>
      </c>
      <c r="K4" s="10">
        <v>8</v>
      </c>
      <c r="L4" s="10">
        <v>8</v>
      </c>
      <c r="M4" s="10">
        <v>10</v>
      </c>
      <c r="N4" s="10">
        <v>13</v>
      </c>
      <c r="O4" s="10">
        <v>17</v>
      </c>
      <c r="P4" s="10">
        <v>22</v>
      </c>
      <c r="Q4" s="10">
        <v>26</v>
      </c>
      <c r="R4" s="10">
        <v>29</v>
      </c>
      <c r="S4" s="10">
        <v>31</v>
      </c>
      <c r="T4" s="10">
        <v>32</v>
      </c>
      <c r="U4" s="10">
        <v>32</v>
      </c>
      <c r="V4" s="10">
        <v>32</v>
      </c>
      <c r="W4" s="10">
        <v>31</v>
      </c>
      <c r="X4" s="10">
        <v>30</v>
      </c>
      <c r="Y4" s="10">
        <v>28</v>
      </c>
      <c r="Z4" s="10">
        <v>26</v>
      </c>
      <c r="AA4" s="10">
        <v>24</v>
      </c>
      <c r="AB4" s="10">
        <v>22</v>
      </c>
    </row>
    <row r="5" spans="2:28" x14ac:dyDescent="0.25">
      <c r="B5" s="10">
        <v>2</v>
      </c>
      <c r="C5" s="10">
        <f>((3.02*2.78)*10.76)</f>
        <v>90.336655999999991</v>
      </c>
      <c r="D5" s="12" t="s">
        <v>29</v>
      </c>
      <c r="E5" s="10">
        <v>17</v>
      </c>
      <c r="F5" s="10">
        <v>15</v>
      </c>
      <c r="G5" s="10">
        <v>13</v>
      </c>
      <c r="H5" s="10">
        <v>11</v>
      </c>
      <c r="I5" s="10">
        <v>10</v>
      </c>
      <c r="J5" s="10">
        <v>8</v>
      </c>
      <c r="K5" s="10">
        <v>7</v>
      </c>
      <c r="L5" s="10">
        <v>8</v>
      </c>
      <c r="M5" s="10">
        <v>10</v>
      </c>
      <c r="N5" s="10">
        <v>14</v>
      </c>
      <c r="O5" s="10">
        <v>17</v>
      </c>
      <c r="P5" s="10">
        <v>20</v>
      </c>
      <c r="Q5" s="10">
        <v>22</v>
      </c>
      <c r="R5" s="10">
        <v>23</v>
      </c>
      <c r="S5" s="10">
        <v>23</v>
      </c>
      <c r="T5" s="10">
        <v>24</v>
      </c>
      <c r="U5" s="10">
        <v>24</v>
      </c>
      <c r="V5" s="10">
        <v>25</v>
      </c>
      <c r="W5" s="10">
        <v>25</v>
      </c>
      <c r="X5" s="10">
        <v>24</v>
      </c>
      <c r="Y5" s="10">
        <v>23</v>
      </c>
      <c r="Z5" s="10">
        <v>22</v>
      </c>
      <c r="AA5" s="10">
        <v>20</v>
      </c>
      <c r="AB5" s="10">
        <v>18</v>
      </c>
    </row>
    <row r="6" spans="2:28" x14ac:dyDescent="0.25">
      <c r="B6" s="10">
        <v>3</v>
      </c>
      <c r="C6" s="10">
        <f>((3.3*2.78)*10.76)</f>
        <v>98.712239999999994</v>
      </c>
      <c r="D6" s="12" t="s">
        <v>30</v>
      </c>
      <c r="E6" s="10">
        <v>25</v>
      </c>
      <c r="F6" s="10">
        <v>22</v>
      </c>
      <c r="G6" s="10">
        <v>19</v>
      </c>
      <c r="H6" s="10">
        <v>17</v>
      </c>
      <c r="I6" s="10">
        <v>14</v>
      </c>
      <c r="J6" s="10">
        <v>12</v>
      </c>
      <c r="K6" s="10">
        <v>10</v>
      </c>
      <c r="L6" s="10">
        <v>9</v>
      </c>
      <c r="M6" s="10">
        <v>8</v>
      </c>
      <c r="N6" s="10">
        <v>7</v>
      </c>
      <c r="O6" s="10">
        <v>7</v>
      </c>
      <c r="P6" s="10">
        <v>8</v>
      </c>
      <c r="Q6" s="10">
        <v>9</v>
      </c>
      <c r="R6" s="10">
        <v>10</v>
      </c>
      <c r="S6" s="10">
        <v>12</v>
      </c>
      <c r="T6" s="10">
        <v>14</v>
      </c>
      <c r="U6" s="10">
        <v>18</v>
      </c>
      <c r="V6" s="10">
        <v>22</v>
      </c>
      <c r="W6" s="10">
        <v>27</v>
      </c>
      <c r="X6" s="10">
        <v>31</v>
      </c>
      <c r="Y6" s="10">
        <v>32</v>
      </c>
      <c r="Z6" s="10">
        <v>32</v>
      </c>
      <c r="AA6" s="10">
        <v>30</v>
      </c>
      <c r="AB6" s="10">
        <v>27</v>
      </c>
    </row>
    <row r="7" spans="2:28" x14ac:dyDescent="0.25">
      <c r="B7" s="10">
        <v>4</v>
      </c>
      <c r="C7" s="10">
        <f>((4.05*2.78)*10.76)</f>
        <v>121.14683999999998</v>
      </c>
      <c r="D7" s="12" t="s">
        <v>86</v>
      </c>
      <c r="E7" s="10">
        <v>28</v>
      </c>
      <c r="F7" s="10">
        <v>25</v>
      </c>
      <c r="G7" s="10">
        <v>22</v>
      </c>
      <c r="H7" s="10">
        <v>19</v>
      </c>
      <c r="I7" s="10">
        <v>16</v>
      </c>
      <c r="J7" s="10">
        <v>14</v>
      </c>
      <c r="K7" s="10">
        <v>12</v>
      </c>
      <c r="L7" s="10">
        <v>10</v>
      </c>
      <c r="M7" s="10">
        <v>9</v>
      </c>
      <c r="N7" s="10">
        <v>8</v>
      </c>
      <c r="O7" s="10">
        <v>8</v>
      </c>
      <c r="P7" s="10">
        <v>8</v>
      </c>
      <c r="Q7" s="10">
        <v>10</v>
      </c>
      <c r="R7" s="10">
        <v>12</v>
      </c>
      <c r="S7" s="10">
        <v>16</v>
      </c>
      <c r="T7" s="10">
        <v>21</v>
      </c>
      <c r="U7" s="10">
        <v>27</v>
      </c>
      <c r="V7" s="10">
        <v>32</v>
      </c>
      <c r="W7" s="10">
        <v>36</v>
      </c>
      <c r="X7" s="10">
        <v>38</v>
      </c>
      <c r="Y7" s="10">
        <v>38</v>
      </c>
      <c r="Z7" s="10">
        <v>37</v>
      </c>
      <c r="AA7" s="10">
        <v>34</v>
      </c>
      <c r="AB7" s="10">
        <v>31</v>
      </c>
    </row>
    <row r="10" spans="2:28" x14ac:dyDescent="0.25">
      <c r="B10" s="26" t="s">
        <v>43</v>
      </c>
      <c r="C10" s="26"/>
      <c r="D10" s="26"/>
      <c r="E10" s="26"/>
      <c r="F10" s="26"/>
      <c r="G10" s="26"/>
      <c r="J10" s="27" t="s">
        <v>47</v>
      </c>
      <c r="K10" s="27" t="s">
        <v>41</v>
      </c>
      <c r="L10" s="28" t="s">
        <v>71</v>
      </c>
      <c r="M10" s="28"/>
      <c r="N10" s="28" t="s">
        <v>72</v>
      </c>
      <c r="O10" s="28"/>
      <c r="P10" s="29" t="s">
        <v>70</v>
      </c>
      <c r="Q10" s="30"/>
      <c r="R10" s="30"/>
      <c r="S10" s="30"/>
      <c r="T10" s="31"/>
    </row>
    <row r="11" spans="2:28" x14ac:dyDescent="0.25">
      <c r="B11" s="32" t="s">
        <v>28</v>
      </c>
      <c r="C11" s="32" t="s">
        <v>44</v>
      </c>
      <c r="D11" s="6" t="s">
        <v>45</v>
      </c>
      <c r="E11" s="7" t="s">
        <v>3</v>
      </c>
      <c r="F11" s="7" t="s">
        <v>46</v>
      </c>
      <c r="G11" s="7" t="s">
        <v>47</v>
      </c>
      <c r="J11" s="33">
        <f>+'DATOS '!J15</f>
        <v>0.40322580645161293</v>
      </c>
      <c r="K11" s="33">
        <f>(3.3*4.05*10.76)</f>
        <v>143.80739999999997</v>
      </c>
      <c r="L11" s="34">
        <f>(22*9/5)+32</f>
        <v>71.599999999999994</v>
      </c>
      <c r="M11" s="35"/>
      <c r="N11" s="36">
        <f>(27*9/5)+32</f>
        <v>80.599999999999994</v>
      </c>
      <c r="O11" s="37"/>
      <c r="P11" s="38">
        <f>(J11*K11*(N11-L11))</f>
        <v>521.88169354838703</v>
      </c>
      <c r="Q11" s="39"/>
      <c r="R11" s="39"/>
      <c r="S11" s="39"/>
      <c r="T11" s="40"/>
    </row>
    <row r="12" spans="2:28" x14ac:dyDescent="0.25">
      <c r="B12" s="10">
        <v>1</v>
      </c>
      <c r="C12" s="10">
        <f>+'DATOS '!X6</f>
        <v>-4.25</v>
      </c>
      <c r="D12" s="10">
        <f>(36*9/5)+32</f>
        <v>96.8</v>
      </c>
      <c r="E12" s="10">
        <f>(22*9/5)+32</f>
        <v>71.599999999999994</v>
      </c>
      <c r="F12" s="10">
        <v>0.83</v>
      </c>
      <c r="G12" s="10">
        <f>+'DATOS '!M11</f>
        <v>0.38759689922480617</v>
      </c>
    </row>
    <row r="13" spans="2:28" x14ac:dyDescent="0.25">
      <c r="B13" s="10">
        <v>2</v>
      </c>
      <c r="C13" s="10">
        <f>+'DATOS '!X7</f>
        <v>0.875</v>
      </c>
      <c r="D13" s="10">
        <f t="shared" ref="D13:D15" si="0">(36*9/5)+32</f>
        <v>96.8</v>
      </c>
      <c r="E13" s="10">
        <f t="shared" ref="E13:E15" si="1">(22*9/5)+32</f>
        <v>71.599999999999994</v>
      </c>
      <c r="F13" s="10">
        <v>0.83</v>
      </c>
      <c r="G13" s="10">
        <f>+'DATOS '!M11</f>
        <v>0.38759689922480617</v>
      </c>
    </row>
    <row r="14" spans="2:28" x14ac:dyDescent="0.25">
      <c r="B14" s="10">
        <v>3</v>
      </c>
      <c r="C14" s="10">
        <f>+'DATOS '!X8</f>
        <v>0.875</v>
      </c>
      <c r="D14" s="10">
        <f t="shared" si="0"/>
        <v>96.8</v>
      </c>
      <c r="E14" s="10">
        <f t="shared" si="1"/>
        <v>71.599999999999994</v>
      </c>
      <c r="F14" s="10">
        <v>0.83</v>
      </c>
      <c r="G14" s="10">
        <f>+'DATOS '!M6</f>
        <v>0.30864197530864196</v>
      </c>
    </row>
    <row r="15" spans="2:28" x14ac:dyDescent="0.25">
      <c r="B15" s="10">
        <v>4</v>
      </c>
      <c r="C15" s="10">
        <f>+'DATOS '!X9</f>
        <v>-4.25</v>
      </c>
      <c r="D15" s="10">
        <f t="shared" si="0"/>
        <v>96.8</v>
      </c>
      <c r="E15" s="10">
        <f t="shared" si="1"/>
        <v>71.599999999999994</v>
      </c>
      <c r="F15" s="10">
        <v>0.83</v>
      </c>
      <c r="G15" s="10">
        <f>+'DATOS '!M6</f>
        <v>0.30864197530864196</v>
      </c>
    </row>
    <row r="17" spans="2:28" x14ac:dyDescent="0.25">
      <c r="B17" s="17" t="s">
        <v>39</v>
      </c>
      <c r="C17" s="18"/>
      <c r="D17" s="19"/>
      <c r="E17" s="17" t="s">
        <v>48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9"/>
    </row>
    <row r="18" spans="2:28" x14ac:dyDescent="0.25">
      <c r="B18" s="20" t="s">
        <v>28</v>
      </c>
      <c r="C18" s="21" t="s">
        <v>41</v>
      </c>
      <c r="D18" s="22" t="s">
        <v>42</v>
      </c>
      <c r="E18" s="23">
        <v>4.1666666666666664E-2</v>
      </c>
      <c r="F18" s="24">
        <v>8.3333333333333301E-2</v>
      </c>
      <c r="G18" s="24">
        <v>0.125</v>
      </c>
      <c r="H18" s="24">
        <v>0.16666666666666699</v>
      </c>
      <c r="I18" s="24">
        <v>0.20833333333333301</v>
      </c>
      <c r="J18" s="24">
        <v>0.25</v>
      </c>
      <c r="K18" s="24">
        <v>0.29166666666666702</v>
      </c>
      <c r="L18" s="24">
        <v>0.33333333333333298</v>
      </c>
      <c r="M18" s="24">
        <v>0.375</v>
      </c>
      <c r="N18" s="24">
        <v>0.41666666666666702</v>
      </c>
      <c r="O18" s="24">
        <v>0.45833333333333298</v>
      </c>
      <c r="P18" s="24">
        <v>0.5</v>
      </c>
      <c r="Q18" s="24">
        <v>0.54166666666666696</v>
      </c>
      <c r="R18" s="24">
        <v>0.58333333333333304</v>
      </c>
      <c r="S18" s="24">
        <v>0.625</v>
      </c>
      <c r="T18" s="24">
        <v>0.66666666666666696</v>
      </c>
      <c r="U18" s="24">
        <v>0.70833333333333304</v>
      </c>
      <c r="V18" s="24">
        <v>0.75</v>
      </c>
      <c r="W18" s="24">
        <v>0.79166666666666696</v>
      </c>
      <c r="X18" s="24">
        <v>0.83333333333333304</v>
      </c>
      <c r="Y18" s="24">
        <v>0.875</v>
      </c>
      <c r="Z18" s="24">
        <v>0.91666666666666696</v>
      </c>
      <c r="AA18" s="24">
        <v>0.95833333333333304</v>
      </c>
      <c r="AB18" s="25">
        <v>1</v>
      </c>
    </row>
    <row r="19" spans="2:28" x14ac:dyDescent="0.25">
      <c r="B19" s="10">
        <v>1</v>
      </c>
      <c r="C19" s="41">
        <f>((1.1*2.78)*10.76)</f>
        <v>32.90408</v>
      </c>
      <c r="D19" s="12" t="s">
        <v>33</v>
      </c>
      <c r="E19" s="41">
        <f>((E4+$C12)*$F12+(78-$E12)+($D12-85))</f>
        <v>31.272500000000001</v>
      </c>
      <c r="F19" s="41">
        <f t="shared" ref="F19:AB22" si="2">((F4+$C12)*$F12+(78-$E12)+($D12-85))</f>
        <v>28.782500000000002</v>
      </c>
      <c r="G19" s="41">
        <f t="shared" si="2"/>
        <v>27.122500000000002</v>
      </c>
      <c r="H19" s="41">
        <f t="shared" si="2"/>
        <v>25.462500000000002</v>
      </c>
      <c r="I19" s="41">
        <f t="shared" si="2"/>
        <v>23.802500000000002</v>
      </c>
      <c r="J19" s="41">
        <f t="shared" si="2"/>
        <v>22.972500000000004</v>
      </c>
      <c r="K19" s="41">
        <f t="shared" si="2"/>
        <v>21.312500000000004</v>
      </c>
      <c r="L19" s="41">
        <f t="shared" si="2"/>
        <v>21.312500000000004</v>
      </c>
      <c r="M19" s="41">
        <f t="shared" si="2"/>
        <v>22.972500000000004</v>
      </c>
      <c r="N19" s="41">
        <f t="shared" si="2"/>
        <v>25.462500000000002</v>
      </c>
      <c r="O19" s="41">
        <f t="shared" si="2"/>
        <v>28.782500000000002</v>
      </c>
      <c r="P19" s="41">
        <f t="shared" si="2"/>
        <v>32.932500000000005</v>
      </c>
      <c r="Q19" s="41">
        <f t="shared" si="2"/>
        <v>36.252499999999998</v>
      </c>
      <c r="R19" s="41">
        <f t="shared" si="2"/>
        <v>38.742500000000007</v>
      </c>
      <c r="S19" s="41">
        <f t="shared" si="2"/>
        <v>40.402500000000003</v>
      </c>
      <c r="T19" s="41">
        <f t="shared" si="2"/>
        <v>41.232500000000002</v>
      </c>
      <c r="U19" s="41">
        <f t="shared" si="2"/>
        <v>41.232500000000002</v>
      </c>
      <c r="V19" s="41">
        <f t="shared" si="2"/>
        <v>41.232500000000002</v>
      </c>
      <c r="W19" s="41">
        <f t="shared" si="2"/>
        <v>40.402500000000003</v>
      </c>
      <c r="X19" s="41">
        <f t="shared" si="2"/>
        <v>39.572500000000005</v>
      </c>
      <c r="Y19" s="41">
        <f t="shared" si="2"/>
        <v>37.912500000000001</v>
      </c>
      <c r="Z19" s="41">
        <f t="shared" si="2"/>
        <v>36.252499999999998</v>
      </c>
      <c r="AA19" s="41">
        <f t="shared" si="2"/>
        <v>34.592500000000001</v>
      </c>
      <c r="AB19" s="41">
        <f t="shared" si="2"/>
        <v>32.932500000000005</v>
      </c>
    </row>
    <row r="20" spans="2:28" x14ac:dyDescent="0.25">
      <c r="B20" s="10">
        <v>2</v>
      </c>
      <c r="C20" s="41">
        <f>((3.02*2.78)*10.76)</f>
        <v>90.336655999999991</v>
      </c>
      <c r="D20" s="12" t="s">
        <v>29</v>
      </c>
      <c r="E20" s="41">
        <f>((E5+$C13)*$F13+(78-$E13)+($D13-85))</f>
        <v>33.036250000000003</v>
      </c>
      <c r="F20" s="41">
        <f>((F5+$C13)*$F13+(78-$E13)+($D13-85))</f>
        <v>31.376250000000002</v>
      </c>
      <c r="G20" s="41">
        <f t="shared" si="2"/>
        <v>29.716250000000002</v>
      </c>
      <c r="H20" s="41">
        <f t="shared" si="2"/>
        <v>28.056250000000002</v>
      </c>
      <c r="I20" s="41">
        <f>((I5+$C13)*$F13+(78-$E13)+($D13-85))</f>
        <v>27.22625</v>
      </c>
      <c r="J20" s="41">
        <f t="shared" si="2"/>
        <v>25.566250000000004</v>
      </c>
      <c r="K20" s="41">
        <f t="shared" si="2"/>
        <v>24.736250000000002</v>
      </c>
      <c r="L20" s="41">
        <f t="shared" si="2"/>
        <v>25.566250000000004</v>
      </c>
      <c r="M20" s="41">
        <f t="shared" si="2"/>
        <v>27.22625</v>
      </c>
      <c r="N20" s="41">
        <f t="shared" si="2"/>
        <v>30.546250000000001</v>
      </c>
      <c r="O20" s="41">
        <f t="shared" si="2"/>
        <v>33.036250000000003</v>
      </c>
      <c r="P20" s="41">
        <f t="shared" si="2"/>
        <v>35.526250000000005</v>
      </c>
      <c r="Q20" s="41">
        <f t="shared" si="2"/>
        <v>37.186250000000001</v>
      </c>
      <c r="R20" s="41">
        <f t="shared" si="2"/>
        <v>38.016249999999999</v>
      </c>
      <c r="S20" s="41">
        <f t="shared" si="2"/>
        <v>38.016249999999999</v>
      </c>
      <c r="T20" s="41">
        <f t="shared" si="2"/>
        <v>38.846249999999998</v>
      </c>
      <c r="U20" s="41">
        <f t="shared" si="2"/>
        <v>38.846249999999998</v>
      </c>
      <c r="V20" s="41">
        <f t="shared" si="2"/>
        <v>39.676250000000003</v>
      </c>
      <c r="W20" s="41">
        <f t="shared" si="2"/>
        <v>39.676250000000003</v>
      </c>
      <c r="X20" s="41">
        <f t="shared" si="2"/>
        <v>38.846249999999998</v>
      </c>
      <c r="Y20" s="41">
        <f t="shared" si="2"/>
        <v>38.016249999999999</v>
      </c>
      <c r="Z20" s="41">
        <f t="shared" si="2"/>
        <v>37.186250000000001</v>
      </c>
      <c r="AA20" s="41">
        <f t="shared" si="2"/>
        <v>35.526250000000005</v>
      </c>
      <c r="AB20" s="41">
        <f t="shared" si="2"/>
        <v>33.866250000000001</v>
      </c>
    </row>
    <row r="21" spans="2:28" x14ac:dyDescent="0.25">
      <c r="B21" s="10">
        <v>3</v>
      </c>
      <c r="C21" s="41">
        <f>((3.3*2.78)*10.76)</f>
        <v>98.712239999999994</v>
      </c>
      <c r="D21" s="12" t="s">
        <v>30</v>
      </c>
      <c r="E21" s="41">
        <f>((E6+$C14)*$F14+(78-$E14)+($D14-85))</f>
        <v>39.676250000000003</v>
      </c>
      <c r="F21" s="41">
        <f t="shared" si="2"/>
        <v>37.186250000000001</v>
      </c>
      <c r="G21" s="41">
        <f t="shared" si="2"/>
        <v>34.696250000000006</v>
      </c>
      <c r="H21" s="41">
        <f t="shared" si="2"/>
        <v>33.036250000000003</v>
      </c>
      <c r="I21" s="41">
        <f>((I6+$C14)*$F14+(78-$E14)+($D14-85))</f>
        <v>30.546250000000001</v>
      </c>
      <c r="J21" s="41">
        <f t="shared" si="2"/>
        <v>28.886250000000004</v>
      </c>
      <c r="K21" s="41">
        <f t="shared" si="2"/>
        <v>27.22625</v>
      </c>
      <c r="L21" s="41">
        <f t="shared" si="2"/>
        <v>26.396250000000002</v>
      </c>
      <c r="M21" s="41">
        <f t="shared" si="2"/>
        <v>25.566250000000004</v>
      </c>
      <c r="N21" s="41">
        <f t="shared" si="2"/>
        <v>24.736250000000002</v>
      </c>
      <c r="O21" s="41">
        <f t="shared" si="2"/>
        <v>24.736250000000002</v>
      </c>
      <c r="P21" s="41">
        <f t="shared" si="2"/>
        <v>25.566250000000004</v>
      </c>
      <c r="Q21" s="41">
        <f t="shared" si="2"/>
        <v>26.396250000000002</v>
      </c>
      <c r="R21" s="41">
        <f t="shared" si="2"/>
        <v>27.22625</v>
      </c>
      <c r="S21" s="41">
        <f t="shared" si="2"/>
        <v>28.886250000000004</v>
      </c>
      <c r="T21" s="41">
        <f t="shared" si="2"/>
        <v>30.546250000000001</v>
      </c>
      <c r="U21" s="41">
        <f t="shared" si="2"/>
        <v>33.866250000000001</v>
      </c>
      <c r="V21" s="41">
        <f t="shared" si="2"/>
        <v>37.186250000000001</v>
      </c>
      <c r="W21" s="41">
        <f t="shared" si="2"/>
        <v>41.336250000000007</v>
      </c>
      <c r="X21" s="41">
        <f t="shared" si="2"/>
        <v>44.65625</v>
      </c>
      <c r="Y21" s="41">
        <f t="shared" si="2"/>
        <v>45.486249999999998</v>
      </c>
      <c r="Z21" s="41">
        <f t="shared" si="2"/>
        <v>45.486249999999998</v>
      </c>
      <c r="AA21" s="41">
        <f t="shared" si="2"/>
        <v>43.826250000000002</v>
      </c>
      <c r="AB21" s="41">
        <f t="shared" si="2"/>
        <v>41.336250000000007</v>
      </c>
    </row>
    <row r="22" spans="2:28" x14ac:dyDescent="0.25">
      <c r="B22" s="10">
        <v>4</v>
      </c>
      <c r="C22" s="41">
        <f>((4.05*2.78)*10.76)</f>
        <v>121.14683999999998</v>
      </c>
      <c r="D22" s="12" t="s">
        <v>86</v>
      </c>
      <c r="E22" s="41">
        <f>((E7+$C15)*$F15+(78-$E15)+($D15-85))</f>
        <v>37.912500000000001</v>
      </c>
      <c r="F22" s="41">
        <f t="shared" si="2"/>
        <v>35.422499999999999</v>
      </c>
      <c r="G22" s="41">
        <f t="shared" si="2"/>
        <v>32.932500000000005</v>
      </c>
      <c r="H22" s="41">
        <f t="shared" si="2"/>
        <v>30.442500000000003</v>
      </c>
      <c r="I22" s="41">
        <f t="shared" si="2"/>
        <v>27.952500000000001</v>
      </c>
      <c r="J22" s="41">
        <f t="shared" si="2"/>
        <v>26.292500000000004</v>
      </c>
      <c r="K22" s="41">
        <f t="shared" si="2"/>
        <v>24.632500000000004</v>
      </c>
      <c r="L22" s="41">
        <f t="shared" si="2"/>
        <v>22.972500000000004</v>
      </c>
      <c r="M22" s="41">
        <f t="shared" si="2"/>
        <v>22.142500000000002</v>
      </c>
      <c r="N22" s="41">
        <f t="shared" si="2"/>
        <v>21.312500000000004</v>
      </c>
      <c r="O22" s="41">
        <f t="shared" si="2"/>
        <v>21.312500000000004</v>
      </c>
      <c r="P22" s="41">
        <f t="shared" si="2"/>
        <v>21.312500000000004</v>
      </c>
      <c r="Q22" s="41">
        <f t="shared" si="2"/>
        <v>22.972500000000004</v>
      </c>
      <c r="R22" s="41">
        <f t="shared" si="2"/>
        <v>24.632500000000004</v>
      </c>
      <c r="S22" s="41">
        <f t="shared" si="2"/>
        <v>27.952500000000001</v>
      </c>
      <c r="T22" s="41">
        <f t="shared" si="2"/>
        <v>32.102500000000006</v>
      </c>
      <c r="U22" s="41">
        <f t="shared" si="2"/>
        <v>37.082500000000003</v>
      </c>
      <c r="V22" s="41">
        <f t="shared" si="2"/>
        <v>41.232500000000002</v>
      </c>
      <c r="W22" s="41">
        <f t="shared" si="2"/>
        <v>44.552500000000002</v>
      </c>
      <c r="X22" s="41">
        <f t="shared" si="2"/>
        <v>46.212500000000006</v>
      </c>
      <c r="Y22" s="41">
        <f t="shared" si="2"/>
        <v>46.212500000000006</v>
      </c>
      <c r="Z22" s="41">
        <f t="shared" si="2"/>
        <v>45.3825</v>
      </c>
      <c r="AA22" s="41">
        <f t="shared" si="2"/>
        <v>42.892499999999998</v>
      </c>
      <c r="AB22" s="41">
        <f t="shared" si="2"/>
        <v>40.402500000000003</v>
      </c>
    </row>
    <row r="24" spans="2:28" x14ac:dyDescent="0.25">
      <c r="B24" s="17" t="s">
        <v>49</v>
      </c>
      <c r="C24" s="18"/>
      <c r="D24" s="19"/>
      <c r="E24" s="17" t="s">
        <v>50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9"/>
    </row>
    <row r="25" spans="2:28" x14ac:dyDescent="0.25">
      <c r="B25" s="43" t="s">
        <v>51</v>
      </c>
      <c r="C25" s="43" t="s">
        <v>41</v>
      </c>
      <c r="D25" s="43" t="s">
        <v>42</v>
      </c>
      <c r="E25" s="23">
        <v>4.1666666666666664E-2</v>
      </c>
      <c r="F25" s="24">
        <v>8.3333333333333301E-2</v>
      </c>
      <c r="G25" s="24">
        <v>0.125</v>
      </c>
      <c r="H25" s="24">
        <v>0.16666666666666699</v>
      </c>
      <c r="I25" s="24">
        <v>0.20833333333333301</v>
      </c>
      <c r="J25" s="24">
        <v>0.25</v>
      </c>
      <c r="K25" s="24">
        <v>0.29166666666666702</v>
      </c>
      <c r="L25" s="24">
        <v>0.33333333333333298</v>
      </c>
      <c r="M25" s="24">
        <v>0.375</v>
      </c>
      <c r="N25" s="24">
        <v>0.41666666666666702</v>
      </c>
      <c r="O25" s="24">
        <v>0.45833333333333298</v>
      </c>
      <c r="P25" s="24">
        <v>0.5</v>
      </c>
      <c r="Q25" s="24">
        <v>0.54166666666666696</v>
      </c>
      <c r="R25" s="24">
        <v>0.58333333333333304</v>
      </c>
      <c r="S25" s="24">
        <v>0.625</v>
      </c>
      <c r="T25" s="24">
        <v>0.66666666666666696</v>
      </c>
      <c r="U25" s="24">
        <v>0.70833333333333304</v>
      </c>
      <c r="V25" s="24">
        <v>0.75</v>
      </c>
      <c r="W25" s="24">
        <v>0.79166666666666696</v>
      </c>
      <c r="X25" s="24">
        <v>0.83333333333333304</v>
      </c>
      <c r="Y25" s="24">
        <v>0.875</v>
      </c>
      <c r="Z25" s="24">
        <v>0.91666666666666696</v>
      </c>
      <c r="AA25" s="24">
        <v>0.95833333333333304</v>
      </c>
      <c r="AB25" s="25">
        <v>1</v>
      </c>
    </row>
    <row r="26" spans="2:28" x14ac:dyDescent="0.25">
      <c r="B26" s="10">
        <v>1</v>
      </c>
      <c r="C26" s="2">
        <f>((1.54*2.26)*10.76)</f>
        <v>37.449103999999998</v>
      </c>
      <c r="D26" s="10" t="s">
        <v>52</v>
      </c>
      <c r="E26" s="10">
        <v>1</v>
      </c>
      <c r="F26" s="10">
        <v>0</v>
      </c>
      <c r="G26" s="10">
        <v>-1</v>
      </c>
      <c r="H26" s="10">
        <v>-2</v>
      </c>
      <c r="I26" s="10">
        <v>-2</v>
      </c>
      <c r="J26" s="10">
        <v>-2</v>
      </c>
      <c r="K26" s="10">
        <v>-2</v>
      </c>
      <c r="L26" s="10">
        <v>0</v>
      </c>
      <c r="M26" s="10">
        <v>2</v>
      </c>
      <c r="N26" s="10">
        <v>4</v>
      </c>
      <c r="O26" s="10">
        <v>7</v>
      </c>
      <c r="P26" s="10">
        <v>9</v>
      </c>
      <c r="Q26" s="10">
        <v>12</v>
      </c>
      <c r="R26" s="10">
        <v>13</v>
      </c>
      <c r="S26" s="10">
        <v>14</v>
      </c>
      <c r="T26" s="10">
        <v>14</v>
      </c>
      <c r="U26" s="10">
        <v>13</v>
      </c>
      <c r="V26" s="10">
        <v>12</v>
      </c>
      <c r="W26" s="10">
        <v>10</v>
      </c>
      <c r="X26" s="10">
        <v>8</v>
      </c>
      <c r="Y26" s="10">
        <v>6</v>
      </c>
      <c r="Z26" s="10">
        <v>4</v>
      </c>
      <c r="AA26" s="10">
        <v>3</v>
      </c>
      <c r="AB26" s="10">
        <v>2</v>
      </c>
    </row>
    <row r="28" spans="2:28" x14ac:dyDescent="0.25">
      <c r="B28" s="44" t="s">
        <v>53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2:28" x14ac:dyDescent="0.25">
      <c r="B29" s="45" t="s">
        <v>54</v>
      </c>
      <c r="C29" s="45"/>
      <c r="D29" s="45"/>
      <c r="E29" s="10">
        <v>0.09</v>
      </c>
      <c r="F29" s="10">
        <v>0.08</v>
      </c>
      <c r="G29" s="10">
        <v>7.0000000000000007E-2</v>
      </c>
      <c r="H29" s="10">
        <v>0.06</v>
      </c>
      <c r="I29" s="10">
        <v>0.05</v>
      </c>
      <c r="J29" s="10">
        <v>0.14000000000000001</v>
      </c>
      <c r="K29" s="10">
        <v>0.26</v>
      </c>
      <c r="L29" s="10">
        <v>0.38</v>
      </c>
      <c r="M29" s="10">
        <v>0.48</v>
      </c>
      <c r="N29" s="10">
        <v>0.54</v>
      </c>
      <c r="O29" s="10">
        <v>0.56000000000000005</v>
      </c>
      <c r="P29" s="10">
        <v>0.51</v>
      </c>
      <c r="Q29" s="10">
        <v>0.45</v>
      </c>
      <c r="R29" s="10">
        <v>0.4</v>
      </c>
      <c r="S29" s="10">
        <v>0.36</v>
      </c>
      <c r="T29" s="10">
        <v>0.33</v>
      </c>
      <c r="U29" s="10">
        <v>0.28999999999999998</v>
      </c>
      <c r="V29" s="10">
        <v>0.25</v>
      </c>
      <c r="W29" s="10">
        <v>0.21</v>
      </c>
      <c r="X29" s="10">
        <v>0.18</v>
      </c>
      <c r="Y29" s="10">
        <v>0.16</v>
      </c>
      <c r="Z29" s="10">
        <v>0.14000000000000001</v>
      </c>
      <c r="AA29" s="10">
        <v>0.12</v>
      </c>
      <c r="AB29" s="10">
        <v>0.1</v>
      </c>
    </row>
    <row r="30" spans="2:28" x14ac:dyDescent="0.25">
      <c r="B30" s="46" t="s">
        <v>88</v>
      </c>
      <c r="C30" s="46"/>
      <c r="D30" s="46"/>
      <c r="E30" s="47">
        <f>+'DATOS '!X11</f>
        <v>133.25</v>
      </c>
    </row>
    <row r="31" spans="2:28" x14ac:dyDescent="0.25">
      <c r="B31" s="46" t="s">
        <v>55</v>
      </c>
      <c r="C31" s="46"/>
      <c r="D31" s="46"/>
      <c r="E31" s="47">
        <v>0.98</v>
      </c>
    </row>
    <row r="32" spans="2:28" x14ac:dyDescent="0.25">
      <c r="B32" s="48" t="s">
        <v>56</v>
      </c>
      <c r="C32" s="48"/>
      <c r="D32" s="48"/>
      <c r="E32" s="47">
        <v>0.75</v>
      </c>
    </row>
    <row r="34" spans="2:28" x14ac:dyDescent="0.25">
      <c r="B34" s="49" t="s">
        <v>39</v>
      </c>
      <c r="C34" s="50"/>
      <c r="D34" s="51"/>
      <c r="E34" s="29" t="s">
        <v>58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2:28" x14ac:dyDescent="0.25">
      <c r="B35" s="52" t="s">
        <v>28</v>
      </c>
      <c r="C35" s="53" t="s">
        <v>41</v>
      </c>
      <c r="D35" s="54" t="s">
        <v>42</v>
      </c>
      <c r="E35" s="55">
        <v>4.1666666666666664E-2</v>
      </c>
      <c r="F35" s="56">
        <v>8.3333333333333301E-2</v>
      </c>
      <c r="G35" s="56">
        <v>0.125</v>
      </c>
      <c r="H35" s="56">
        <v>0.16666666666666699</v>
      </c>
      <c r="I35" s="56">
        <v>0.20833333333333301</v>
      </c>
      <c r="J35" s="56">
        <v>0.25</v>
      </c>
      <c r="K35" s="56">
        <v>0.29166666666666702</v>
      </c>
      <c r="L35" s="56">
        <v>0.33333333333333298</v>
      </c>
      <c r="M35" s="56">
        <v>0.375</v>
      </c>
      <c r="N35" s="56">
        <v>0.41666666666666702</v>
      </c>
      <c r="O35" s="56">
        <v>0.45833333333333298</v>
      </c>
      <c r="P35" s="56">
        <v>0.5</v>
      </c>
      <c r="Q35" s="56">
        <v>0.54166666666666696</v>
      </c>
      <c r="R35" s="56">
        <v>0.58333333333333304</v>
      </c>
      <c r="S35" s="56">
        <v>0.625</v>
      </c>
      <c r="T35" s="56">
        <v>0.66666666666666696</v>
      </c>
      <c r="U35" s="56">
        <v>0.70833333333333304</v>
      </c>
      <c r="V35" s="56">
        <v>0.75</v>
      </c>
      <c r="W35" s="56">
        <v>0.79166666666666696</v>
      </c>
      <c r="X35" s="56">
        <v>0.83333333333333304</v>
      </c>
      <c r="Y35" s="56">
        <v>0.875</v>
      </c>
      <c r="Z35" s="56">
        <v>0.91666666666666696</v>
      </c>
      <c r="AA35" s="56">
        <v>0.95833333333333304</v>
      </c>
      <c r="AB35" s="57">
        <v>1</v>
      </c>
    </row>
    <row r="36" spans="2:28" x14ac:dyDescent="0.25">
      <c r="B36" s="10">
        <v>1</v>
      </c>
      <c r="C36" s="41">
        <f>((1.1*2.78)*10.76)</f>
        <v>32.90408</v>
      </c>
      <c r="D36" s="12" t="s">
        <v>33</v>
      </c>
      <c r="E36" s="41">
        <f>($G12*$C36*E19)</f>
        <v>398.8344348062015</v>
      </c>
      <c r="F36" s="41">
        <f t="shared" ref="F36:AB39" si="3">($G12*$C36*F19)</f>
        <v>367.07817155038759</v>
      </c>
      <c r="G36" s="41">
        <f t="shared" si="3"/>
        <v>345.90732937984495</v>
      </c>
      <c r="H36" s="41">
        <f t="shared" si="3"/>
        <v>324.73648720930231</v>
      </c>
      <c r="I36" s="41">
        <f t="shared" si="3"/>
        <v>303.56564503875967</v>
      </c>
      <c r="J36" s="41">
        <f t="shared" si="3"/>
        <v>292.98022395348841</v>
      </c>
      <c r="K36" s="41">
        <f t="shared" si="3"/>
        <v>271.80938178294576</v>
      </c>
      <c r="L36" s="41">
        <f t="shared" si="3"/>
        <v>271.80938178294576</v>
      </c>
      <c r="M36" s="41">
        <f t="shared" si="3"/>
        <v>292.98022395348841</v>
      </c>
      <c r="N36" s="41">
        <f>($G12*$C36*N19)</f>
        <v>324.73648720930231</v>
      </c>
      <c r="O36" s="41">
        <f>($G12*$C36*O19)</f>
        <v>367.07817155038759</v>
      </c>
      <c r="P36" s="41">
        <f t="shared" si="3"/>
        <v>420.0052769767442</v>
      </c>
      <c r="Q36" s="41">
        <f t="shared" si="3"/>
        <v>462.34696131782937</v>
      </c>
      <c r="R36" s="41">
        <f t="shared" si="3"/>
        <v>494.10322457364344</v>
      </c>
      <c r="S36" s="41">
        <f t="shared" si="3"/>
        <v>515.27406674418603</v>
      </c>
      <c r="T36" s="41">
        <f t="shared" si="3"/>
        <v>525.85948782945729</v>
      </c>
      <c r="U36" s="41">
        <f t="shared" si="3"/>
        <v>525.85948782945729</v>
      </c>
      <c r="V36" s="41">
        <f t="shared" si="3"/>
        <v>525.85948782945729</v>
      </c>
      <c r="W36" s="41">
        <f t="shared" si="3"/>
        <v>515.27406674418603</v>
      </c>
      <c r="X36" s="41">
        <f t="shared" si="3"/>
        <v>504.68864565891471</v>
      </c>
      <c r="Y36" s="41">
        <f t="shared" si="3"/>
        <v>483.51780348837207</v>
      </c>
      <c r="Z36" s="41">
        <f t="shared" si="3"/>
        <v>462.34696131782937</v>
      </c>
      <c r="AA36" s="41">
        <f t="shared" si="3"/>
        <v>441.17611914728678</v>
      </c>
      <c r="AB36" s="41">
        <f t="shared" si="3"/>
        <v>420.0052769767442</v>
      </c>
    </row>
    <row r="37" spans="2:28" x14ac:dyDescent="0.25">
      <c r="B37" s="10">
        <v>2</v>
      </c>
      <c r="C37" s="41">
        <f>((3.02*2.78)*10.76)</f>
        <v>90.336655999999991</v>
      </c>
      <c r="D37" s="12" t="s">
        <v>29</v>
      </c>
      <c r="E37" s="41">
        <f>($G13*$C37*E20)</f>
        <v>1156.7381208449613</v>
      </c>
      <c r="F37" s="41">
        <f t="shared" si="3"/>
        <v>1098.6145359767443</v>
      </c>
      <c r="G37" s="41">
        <f t="shared" si="3"/>
        <v>1040.490951108527</v>
      </c>
      <c r="H37" s="41">
        <f t="shared" si="3"/>
        <v>982.36736624031005</v>
      </c>
      <c r="I37" s="41">
        <f t="shared" si="3"/>
        <v>953.30557380620144</v>
      </c>
      <c r="J37" s="41">
        <f t="shared" si="3"/>
        <v>895.18198893798456</v>
      </c>
      <c r="K37" s="41">
        <f t="shared" si="3"/>
        <v>866.12019650387595</v>
      </c>
      <c r="L37" s="41">
        <f t="shared" si="3"/>
        <v>895.18198893798456</v>
      </c>
      <c r="M37" s="41">
        <f t="shared" si="3"/>
        <v>953.30557380620144</v>
      </c>
      <c r="N37" s="41">
        <f t="shared" si="3"/>
        <v>1069.5527435426357</v>
      </c>
      <c r="O37" s="41">
        <f t="shared" si="3"/>
        <v>1156.7381208449613</v>
      </c>
      <c r="P37" s="41">
        <f t="shared" si="3"/>
        <v>1243.9234981472869</v>
      </c>
      <c r="Q37" s="41">
        <f t="shared" si="3"/>
        <v>1302.0470830155039</v>
      </c>
      <c r="R37" s="41">
        <f t="shared" si="3"/>
        <v>1331.1088754496122</v>
      </c>
      <c r="S37" s="41">
        <f t="shared" si="3"/>
        <v>1331.1088754496122</v>
      </c>
      <c r="T37" s="41">
        <f t="shared" si="3"/>
        <v>1360.1706678837206</v>
      </c>
      <c r="U37" s="41">
        <f t="shared" si="3"/>
        <v>1360.1706678837206</v>
      </c>
      <c r="V37" s="41">
        <f t="shared" si="3"/>
        <v>1389.2324603178295</v>
      </c>
      <c r="W37" s="41">
        <f t="shared" si="3"/>
        <v>1389.2324603178295</v>
      </c>
      <c r="X37" s="41">
        <f t="shared" si="3"/>
        <v>1360.1706678837206</v>
      </c>
      <c r="Y37" s="41">
        <f t="shared" si="3"/>
        <v>1331.1088754496122</v>
      </c>
      <c r="Z37" s="41">
        <f t="shared" si="3"/>
        <v>1302.0470830155039</v>
      </c>
      <c r="AA37" s="41">
        <f t="shared" si="3"/>
        <v>1243.9234981472869</v>
      </c>
      <c r="AB37" s="41">
        <f t="shared" si="3"/>
        <v>1185.7999132790696</v>
      </c>
    </row>
    <row r="38" spans="2:28" x14ac:dyDescent="0.25">
      <c r="B38" s="10">
        <v>3</v>
      </c>
      <c r="C38" s="41">
        <f>((3.3*2.78)*10.76)</f>
        <v>98.712239999999994</v>
      </c>
      <c r="D38" s="12" t="s">
        <v>30</v>
      </c>
      <c r="E38" s="41">
        <f>($G14*$C38*E21)</f>
        <v>1208.8060223148148</v>
      </c>
      <c r="F38" s="41">
        <f>($G14*$C38*F21)</f>
        <v>1132.9438378703703</v>
      </c>
      <c r="G38" s="41">
        <f t="shared" si="3"/>
        <v>1057.0816534259259</v>
      </c>
      <c r="H38" s="41">
        <f t="shared" si="3"/>
        <v>1006.5068637962962</v>
      </c>
      <c r="I38" s="41">
        <f t="shared" si="3"/>
        <v>930.64467935185178</v>
      </c>
      <c r="J38" s="41">
        <f t="shared" si="3"/>
        <v>880.06988972222223</v>
      </c>
      <c r="K38" s="41">
        <f t="shared" si="3"/>
        <v>829.49510009259245</v>
      </c>
      <c r="L38" s="41">
        <f t="shared" si="3"/>
        <v>804.20770527777768</v>
      </c>
      <c r="M38" s="41">
        <f t="shared" si="3"/>
        <v>778.9203104629629</v>
      </c>
      <c r="N38" s="41">
        <f t="shared" si="3"/>
        <v>753.63291564814813</v>
      </c>
      <c r="O38" s="41">
        <f t="shared" si="3"/>
        <v>753.63291564814813</v>
      </c>
      <c r="P38" s="41">
        <f t="shared" si="3"/>
        <v>778.9203104629629</v>
      </c>
      <c r="Q38" s="41">
        <f t="shared" si="3"/>
        <v>804.20770527777768</v>
      </c>
      <c r="R38" s="41">
        <f t="shared" si="3"/>
        <v>829.49510009259245</v>
      </c>
      <c r="S38" s="41">
        <f t="shared" si="3"/>
        <v>880.06988972222223</v>
      </c>
      <c r="T38" s="41">
        <f t="shared" si="3"/>
        <v>930.64467935185178</v>
      </c>
      <c r="U38" s="41">
        <f t="shared" si="3"/>
        <v>1031.794258611111</v>
      </c>
      <c r="V38" s="41">
        <f t="shared" si="3"/>
        <v>1132.9438378703703</v>
      </c>
      <c r="W38" s="41">
        <f t="shared" si="3"/>
        <v>1259.3808119444445</v>
      </c>
      <c r="X38" s="41">
        <f t="shared" si="3"/>
        <v>1360.5303912037034</v>
      </c>
      <c r="Y38" s="41">
        <f t="shared" si="3"/>
        <v>1385.8177860185183</v>
      </c>
      <c r="Z38" s="41">
        <f t="shared" si="3"/>
        <v>1385.8177860185183</v>
      </c>
      <c r="AA38" s="41">
        <f t="shared" si="3"/>
        <v>1335.2429963888887</v>
      </c>
      <c r="AB38" s="41">
        <f t="shared" si="3"/>
        <v>1259.3808119444445</v>
      </c>
    </row>
    <row r="39" spans="2:28" x14ac:dyDescent="0.25">
      <c r="B39" s="10">
        <v>4</v>
      </c>
      <c r="C39" s="41">
        <f>((4.05*2.78)*10.76)</f>
        <v>121.14683999999998</v>
      </c>
      <c r="D39" s="12" t="s">
        <v>86</v>
      </c>
      <c r="E39" s="41">
        <f>($G15*$C39*E22)</f>
        <v>1417.5862874999998</v>
      </c>
      <c r="F39" s="41">
        <f t="shared" si="3"/>
        <v>1324.4826974999996</v>
      </c>
      <c r="G39" s="41">
        <f t="shared" si="3"/>
        <v>1231.3791074999999</v>
      </c>
      <c r="H39" s="41">
        <f t="shared" si="3"/>
        <v>1138.2755174999998</v>
      </c>
      <c r="I39" s="41">
        <f t="shared" si="3"/>
        <v>1045.1719274999998</v>
      </c>
      <c r="J39" s="41">
        <f t="shared" si="3"/>
        <v>983.10286749999989</v>
      </c>
      <c r="K39" s="41">
        <f t="shared" si="3"/>
        <v>921.03380749999997</v>
      </c>
      <c r="L39" s="41">
        <f t="shared" si="3"/>
        <v>858.96474749999993</v>
      </c>
      <c r="M39" s="41">
        <f t="shared" si="3"/>
        <v>827.93021749999991</v>
      </c>
      <c r="N39" s="41">
        <f t="shared" si="3"/>
        <v>796.89568749999989</v>
      </c>
      <c r="O39" s="41">
        <f t="shared" si="3"/>
        <v>796.89568749999989</v>
      </c>
      <c r="P39" s="41">
        <f t="shared" si="3"/>
        <v>796.89568749999989</v>
      </c>
      <c r="Q39" s="41">
        <f t="shared" si="3"/>
        <v>858.96474749999993</v>
      </c>
      <c r="R39" s="41">
        <f t="shared" si="3"/>
        <v>921.03380749999997</v>
      </c>
      <c r="S39" s="41">
        <f t="shared" si="3"/>
        <v>1045.1719274999998</v>
      </c>
      <c r="T39" s="41">
        <f t="shared" si="3"/>
        <v>1200.3445775</v>
      </c>
      <c r="U39" s="41">
        <f t="shared" si="3"/>
        <v>1386.5517574999999</v>
      </c>
      <c r="V39" s="41">
        <f t="shared" si="3"/>
        <v>1541.7244074999996</v>
      </c>
      <c r="W39" s="41">
        <f t="shared" si="3"/>
        <v>1665.8625274999997</v>
      </c>
      <c r="X39" s="41">
        <f t="shared" si="3"/>
        <v>1727.9315874999998</v>
      </c>
      <c r="Y39" s="41">
        <f t="shared" si="3"/>
        <v>1727.9315874999998</v>
      </c>
      <c r="Z39" s="41">
        <f t="shared" si="3"/>
        <v>1696.8970574999996</v>
      </c>
      <c r="AA39" s="41">
        <f t="shared" si="3"/>
        <v>1603.7934674999995</v>
      </c>
      <c r="AB39" s="41">
        <f t="shared" si="3"/>
        <v>1510.6898774999997</v>
      </c>
    </row>
    <row r="40" spans="2:28" x14ac:dyDescent="0.25">
      <c r="C40" s="20" t="s">
        <v>47</v>
      </c>
      <c r="D40" s="21" t="s">
        <v>41</v>
      </c>
      <c r="E40" s="58" t="s">
        <v>59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2:28" x14ac:dyDescent="0.25">
      <c r="C41" s="33">
        <f>+'DATOS '!J15</f>
        <v>0.40322580645161293</v>
      </c>
      <c r="D41" s="33">
        <f>(3.3*4.05*10.76)</f>
        <v>143.80739999999997</v>
      </c>
      <c r="E41" s="41">
        <f>(($C41*$D41*($N11-$L11)))</f>
        <v>521.88169354838703</v>
      </c>
      <c r="F41" s="41">
        <f t="shared" ref="F41:AB41" si="4">(($C41*$D41*($N11-$L11)))</f>
        <v>521.88169354838703</v>
      </c>
      <c r="G41" s="41">
        <f t="shared" si="4"/>
        <v>521.88169354838703</v>
      </c>
      <c r="H41" s="41">
        <f t="shared" si="4"/>
        <v>521.88169354838703</v>
      </c>
      <c r="I41" s="41">
        <f t="shared" si="4"/>
        <v>521.88169354838703</v>
      </c>
      <c r="J41" s="41">
        <f t="shared" si="4"/>
        <v>521.88169354838703</v>
      </c>
      <c r="K41" s="41">
        <f t="shared" si="4"/>
        <v>521.88169354838703</v>
      </c>
      <c r="L41" s="41">
        <f t="shared" si="4"/>
        <v>521.88169354838703</v>
      </c>
      <c r="M41" s="41">
        <f t="shared" si="4"/>
        <v>521.88169354838703</v>
      </c>
      <c r="N41" s="41">
        <f t="shared" si="4"/>
        <v>521.88169354838703</v>
      </c>
      <c r="O41" s="41">
        <f t="shared" si="4"/>
        <v>521.88169354838703</v>
      </c>
      <c r="P41" s="41">
        <f t="shared" si="4"/>
        <v>521.88169354838703</v>
      </c>
      <c r="Q41" s="41">
        <f t="shared" si="4"/>
        <v>521.88169354838703</v>
      </c>
      <c r="R41" s="41">
        <f t="shared" si="4"/>
        <v>521.88169354838703</v>
      </c>
      <c r="S41" s="41">
        <f t="shared" si="4"/>
        <v>521.88169354838703</v>
      </c>
      <c r="T41" s="41">
        <f t="shared" si="4"/>
        <v>521.88169354838703</v>
      </c>
      <c r="U41" s="41">
        <f t="shared" si="4"/>
        <v>521.88169354838703</v>
      </c>
      <c r="V41" s="41">
        <f t="shared" si="4"/>
        <v>521.88169354838703</v>
      </c>
      <c r="W41" s="41">
        <f t="shared" si="4"/>
        <v>521.88169354838703</v>
      </c>
      <c r="X41" s="41">
        <f t="shared" si="4"/>
        <v>521.88169354838703</v>
      </c>
      <c r="Y41" s="41">
        <f t="shared" si="4"/>
        <v>521.88169354838703</v>
      </c>
      <c r="Z41" s="41">
        <f t="shared" si="4"/>
        <v>521.88169354838703</v>
      </c>
      <c r="AA41" s="41">
        <f t="shared" si="4"/>
        <v>521.88169354838703</v>
      </c>
      <c r="AB41" s="41">
        <f t="shared" si="4"/>
        <v>521.88169354838703</v>
      </c>
    </row>
    <row r="42" spans="2:28" x14ac:dyDescent="0.25">
      <c r="B42" s="59"/>
      <c r="C42" s="59"/>
      <c r="D42" s="59"/>
    </row>
    <row r="43" spans="2:28" x14ac:dyDescent="0.25">
      <c r="B43" s="59"/>
      <c r="C43" s="59"/>
      <c r="D43" s="59"/>
    </row>
    <row r="44" spans="2:28" x14ac:dyDescent="0.25">
      <c r="B44" s="43" t="s">
        <v>31</v>
      </c>
      <c r="C44" s="43" t="s">
        <v>41</v>
      </c>
      <c r="D44" s="43" t="s">
        <v>42</v>
      </c>
      <c r="E44" s="58" t="s">
        <v>60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2:28" x14ac:dyDescent="0.25">
      <c r="B45" s="10">
        <v>1</v>
      </c>
      <c r="C45" s="2">
        <f>((1.54*2.26)*10.76)</f>
        <v>37.449103999999998</v>
      </c>
      <c r="D45" s="10" t="s">
        <v>87</v>
      </c>
      <c r="E45" s="60">
        <f>($E32*$C45*E26)+($C45*$E31*$E30*E29)</f>
        <v>468.21304012560006</v>
      </c>
      <c r="F45" s="60">
        <f>($E32*$C45*F26)+($C45*$E31*$E30*F29)</f>
        <v>391.22329966720008</v>
      </c>
      <c r="G45" s="60">
        <f>($E32*$C45*G26)+($C45*$E31*$E30*G29)</f>
        <v>314.2335592088001</v>
      </c>
      <c r="H45" s="60">
        <f>($E32*$C45*H26)+($C45*$E31*$E30*H29)</f>
        <v>237.24381875040001</v>
      </c>
      <c r="I45" s="60">
        <f>($E32*$C45*I26)+($C45*$E31*$E30*I29)</f>
        <v>188.34090629200006</v>
      </c>
      <c r="J45" s="60">
        <f t="shared" ref="J45:AB45" si="5">($E32*$C45*J26)+($C45*$E31*$E30*J29)</f>
        <v>628.4671184176002</v>
      </c>
      <c r="K45" s="60">
        <f t="shared" si="5"/>
        <v>1215.3020679184003</v>
      </c>
      <c r="L45" s="60">
        <f t="shared" si="5"/>
        <v>1858.3106734192002</v>
      </c>
      <c r="M45" s="60">
        <f t="shared" si="5"/>
        <v>2403.5134540032</v>
      </c>
      <c r="N45" s="60">
        <f t="shared" si="5"/>
        <v>2753.1045847536002</v>
      </c>
      <c r="O45" s="60">
        <f t="shared" si="5"/>
        <v>2935.1708936704003</v>
      </c>
      <c r="P45" s="60">
        <f>($E32*$C45*P26)+($C45*$E31*$E30*P29)</f>
        <v>2746.8299873784003</v>
      </c>
      <c r="Q45" s="60">
        <f t="shared" si="5"/>
        <v>2537.6729966280004</v>
      </c>
      <c r="R45" s="60">
        <f>($E32*$C45*R26)+($C45*$E31*$E30*R29)</f>
        <v>2321.2452623360005</v>
      </c>
      <c r="S45" s="60">
        <f t="shared" si="5"/>
        <v>2153.7204405023999</v>
      </c>
      <c r="T45" s="60">
        <f t="shared" si="5"/>
        <v>2007.0117031272002</v>
      </c>
      <c r="U45" s="60">
        <f t="shared" si="5"/>
        <v>1783.3132252935998</v>
      </c>
      <c r="V45" s="60">
        <f t="shared" si="5"/>
        <v>1559.6147474600002</v>
      </c>
      <c r="W45" s="60">
        <f t="shared" si="5"/>
        <v>1307.8294416264</v>
      </c>
      <c r="X45" s="60">
        <f t="shared" si="5"/>
        <v>1104.9470482512002</v>
      </c>
      <c r="Y45" s="60">
        <f t="shared" si="5"/>
        <v>950.9675673344002</v>
      </c>
      <c r="Z45" s="60">
        <f t="shared" si="5"/>
        <v>796.98808641760013</v>
      </c>
      <c r="AA45" s="60">
        <f t="shared" si="5"/>
        <v>671.09543350080003</v>
      </c>
      <c r="AB45" s="60">
        <f t="shared" si="5"/>
        <v>545.20278058400004</v>
      </c>
    </row>
    <row r="47" spans="2:28" x14ac:dyDescent="0.25">
      <c r="B47" s="61" t="s">
        <v>35</v>
      </c>
      <c r="C47" s="61" t="s">
        <v>61</v>
      </c>
      <c r="D47" s="43" t="s">
        <v>62</v>
      </c>
      <c r="E47" s="58" t="s">
        <v>63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2:28" x14ac:dyDescent="0.25">
      <c r="B48" s="10">
        <v>245</v>
      </c>
      <c r="C48" s="10">
        <v>155</v>
      </c>
      <c r="D48" s="10">
        <v>25</v>
      </c>
      <c r="E48" s="10">
        <f>($D48*$B48*1)+($D48*$C48)</f>
        <v>10000</v>
      </c>
      <c r="F48" s="10">
        <f t="shared" ref="F48:AB48" si="6">($D48*$B48*1)+($D48*$C48)</f>
        <v>10000</v>
      </c>
      <c r="G48" s="10">
        <f t="shared" si="6"/>
        <v>10000</v>
      </c>
      <c r="H48" s="10">
        <f t="shared" si="6"/>
        <v>10000</v>
      </c>
      <c r="I48" s="10">
        <f t="shared" si="6"/>
        <v>10000</v>
      </c>
      <c r="J48" s="10">
        <f t="shared" si="6"/>
        <v>10000</v>
      </c>
      <c r="K48" s="10">
        <f t="shared" si="6"/>
        <v>10000</v>
      </c>
      <c r="L48" s="10">
        <f t="shared" si="6"/>
        <v>10000</v>
      </c>
      <c r="M48" s="10">
        <f t="shared" si="6"/>
        <v>10000</v>
      </c>
      <c r="N48" s="10">
        <f t="shared" si="6"/>
        <v>10000</v>
      </c>
      <c r="O48" s="10">
        <f t="shared" si="6"/>
        <v>10000</v>
      </c>
      <c r="P48" s="10">
        <f t="shared" si="6"/>
        <v>10000</v>
      </c>
      <c r="Q48" s="10">
        <f t="shared" si="6"/>
        <v>10000</v>
      </c>
      <c r="R48" s="10">
        <f t="shared" si="6"/>
        <v>10000</v>
      </c>
      <c r="S48" s="10">
        <f t="shared" si="6"/>
        <v>10000</v>
      </c>
      <c r="T48" s="10">
        <f t="shared" si="6"/>
        <v>10000</v>
      </c>
      <c r="U48" s="10">
        <f t="shared" si="6"/>
        <v>10000</v>
      </c>
      <c r="V48" s="10">
        <f t="shared" si="6"/>
        <v>10000</v>
      </c>
      <c r="W48" s="10">
        <f t="shared" si="6"/>
        <v>10000</v>
      </c>
      <c r="X48" s="10">
        <f t="shared" si="6"/>
        <v>10000</v>
      </c>
      <c r="Y48" s="10">
        <f t="shared" si="6"/>
        <v>10000</v>
      </c>
      <c r="Z48" s="10">
        <f t="shared" si="6"/>
        <v>10000</v>
      </c>
      <c r="AA48" s="10">
        <f t="shared" si="6"/>
        <v>10000</v>
      </c>
      <c r="AB48" s="10">
        <f t="shared" si="6"/>
        <v>10000</v>
      </c>
    </row>
    <row r="49" spans="2:28" x14ac:dyDescent="0.25">
      <c r="B49" s="43" t="s">
        <v>64</v>
      </c>
      <c r="C49" s="43" t="s">
        <v>65</v>
      </c>
      <c r="D49" s="43" t="s">
        <v>66</v>
      </c>
      <c r="E49" s="58" t="s">
        <v>67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2:28" x14ac:dyDescent="0.25">
      <c r="B50" s="62">
        <v>32</v>
      </c>
      <c r="C50" s="10">
        <v>6</v>
      </c>
      <c r="D50" s="10">
        <v>3.41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f>(($B50*$D50)*$C50)*0.18</f>
        <v>117.8496</v>
      </c>
      <c r="M50" s="41">
        <f t="shared" ref="M50:X50" si="7">(($B50*$D50)*$C50)*0.18</f>
        <v>117.8496</v>
      </c>
      <c r="N50" s="41">
        <f t="shared" si="7"/>
        <v>117.8496</v>
      </c>
      <c r="O50" s="41">
        <f t="shared" si="7"/>
        <v>117.8496</v>
      </c>
      <c r="P50" s="41">
        <f t="shared" si="7"/>
        <v>117.8496</v>
      </c>
      <c r="Q50" s="41">
        <f t="shared" si="7"/>
        <v>117.8496</v>
      </c>
      <c r="R50" s="41">
        <f t="shared" si="7"/>
        <v>117.8496</v>
      </c>
      <c r="S50" s="41">
        <f t="shared" si="7"/>
        <v>117.8496</v>
      </c>
      <c r="T50" s="41">
        <f t="shared" si="7"/>
        <v>117.8496</v>
      </c>
      <c r="U50" s="41">
        <f t="shared" si="7"/>
        <v>117.8496</v>
      </c>
      <c r="V50" s="41">
        <f t="shared" si="7"/>
        <v>117.8496</v>
      </c>
      <c r="W50" s="41">
        <f t="shared" si="7"/>
        <v>117.8496</v>
      </c>
      <c r="X50" s="41">
        <f t="shared" si="7"/>
        <v>117.8496</v>
      </c>
      <c r="Y50" s="41">
        <v>0</v>
      </c>
      <c r="Z50" s="41">
        <v>0</v>
      </c>
      <c r="AA50" s="41">
        <v>0</v>
      </c>
      <c r="AB50" s="41">
        <v>0</v>
      </c>
    </row>
    <row r="51" spans="2:28" x14ac:dyDescent="0.25">
      <c r="E51" s="58" t="s">
        <v>68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2:28" x14ac:dyDescent="0.25">
      <c r="E52" s="42">
        <f>SUM(E36,E37,E38,E39,E41,E43,E45,E48,E50)/12000</f>
        <v>1.2643382999283304</v>
      </c>
      <c r="F52" s="42">
        <f t="shared" ref="F52:K52" si="8">SUM(F36:F39,F41,F45,F48)/12000</f>
        <v>1.2363520196760907</v>
      </c>
      <c r="G52" s="42">
        <f t="shared" si="8"/>
        <v>1.2092478578476238</v>
      </c>
      <c r="H52" s="42">
        <f t="shared" si="8"/>
        <v>1.1842509789203914</v>
      </c>
      <c r="I52" s="42">
        <f t="shared" si="8"/>
        <v>1.1619092021281001</v>
      </c>
      <c r="J52" s="42">
        <f t="shared" si="8"/>
        <v>1.1834736485066402</v>
      </c>
      <c r="K52" s="42">
        <f t="shared" si="8"/>
        <v>1.2188035206121834</v>
      </c>
      <c r="L52" s="42">
        <f t="shared" ref="L52:X52" si="9">SUM(L36:L39,L41,L43,L45,L48,L50)/12000</f>
        <v>1.2773504825388577</v>
      </c>
      <c r="M52" s="42">
        <f t="shared" si="9"/>
        <v>1.3246984227728533</v>
      </c>
      <c r="N52" s="42">
        <f t="shared" si="9"/>
        <v>1.361471142683506</v>
      </c>
      <c r="O52" s="42">
        <f t="shared" si="9"/>
        <v>1.3874372568968572</v>
      </c>
      <c r="P52" s="42">
        <f t="shared" si="9"/>
        <v>1.3855255045011485</v>
      </c>
      <c r="Q52" s="42">
        <f t="shared" si="9"/>
        <v>1.3837475656072917</v>
      </c>
      <c r="R52" s="42">
        <f t="shared" si="9"/>
        <v>1.378059796958353</v>
      </c>
      <c r="S52" s="42">
        <f t="shared" si="9"/>
        <v>1.3804230411222342</v>
      </c>
      <c r="T52" s="42">
        <f t="shared" si="9"/>
        <v>1.3886468674367183</v>
      </c>
      <c r="U52" s="42">
        <f t="shared" si="9"/>
        <v>1.3939517242221899</v>
      </c>
      <c r="V52" s="42">
        <f t="shared" si="9"/>
        <v>1.3990921862105039</v>
      </c>
      <c r="W52" s="42">
        <f t="shared" si="9"/>
        <v>1.3981092168067708</v>
      </c>
      <c r="X52" s="42">
        <f t="shared" si="9"/>
        <v>1.391499969503827</v>
      </c>
      <c r="Y52" s="42">
        <f>SUM(Y36:Y39,Y41,Y45,Y48)/12000</f>
        <v>1.3667687761116074</v>
      </c>
      <c r="Z52" s="42">
        <f>SUM(Z36:Z39,Z41,Z45,Z48)/12000</f>
        <v>1.34716488898482</v>
      </c>
      <c r="AA52" s="42">
        <f>SUM(AA36:AA39,AA41,AA45,AA48)/12000</f>
        <v>1.3180927673527207</v>
      </c>
      <c r="AB52" s="42">
        <f>SUM(AB36:AB39,AB41,AB45,AB48)/12000</f>
        <v>1.286913362819387</v>
      </c>
    </row>
    <row r="54" spans="2:28" ht="15.75" thickBot="1" x14ac:dyDescent="0.3"/>
    <row r="55" spans="2:28" ht="15.75" thickBot="1" x14ac:dyDescent="0.3">
      <c r="V55" s="63" t="s">
        <v>85</v>
      </c>
      <c r="W55" s="64"/>
      <c r="X55" s="64"/>
      <c r="Y55" s="64"/>
      <c r="Z55" s="65">
        <f>SUM(E52:AB52)</f>
        <v>31.627328500149005</v>
      </c>
    </row>
  </sheetData>
  <sheetProtection algorithmName="SHA-512" hashValue="r9x0R41/soHdSg803gOIliafv6G1Khw8/wY30anmL6Qfso4t65Cl/mYkTAQIeO6UIE5nrGgdrRnC5f/Hv82PGw==" saltValue="aYKTuRsqxbAcHV9HW9Pa8Q==" spinCount="100000" sheet="1" objects="1" scenarios="1" selectLockedCells="1" selectUnlockedCells="1"/>
  <mergeCells count="26">
    <mergeCell ref="B2:D2"/>
    <mergeCell ref="E2:AB2"/>
    <mergeCell ref="B10:G10"/>
    <mergeCell ref="L10:M10"/>
    <mergeCell ref="N10:O10"/>
    <mergeCell ref="P10:T10"/>
    <mergeCell ref="B34:D34"/>
    <mergeCell ref="E34:AB34"/>
    <mergeCell ref="L11:M11"/>
    <mergeCell ref="N11:O11"/>
    <mergeCell ref="P11:T11"/>
    <mergeCell ref="B17:D17"/>
    <mergeCell ref="E17:AB17"/>
    <mergeCell ref="B24:D24"/>
    <mergeCell ref="E24:AB24"/>
    <mergeCell ref="B28:AB28"/>
    <mergeCell ref="B29:D29"/>
    <mergeCell ref="B30:D30"/>
    <mergeCell ref="B31:D31"/>
    <mergeCell ref="B32:D32"/>
    <mergeCell ref="V55:Y55"/>
    <mergeCell ref="E40:AB40"/>
    <mergeCell ref="E44:AB44"/>
    <mergeCell ref="E47:AB47"/>
    <mergeCell ref="E49:AB49"/>
    <mergeCell ref="E51:AB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DATOS </vt:lpstr>
      <vt:lpstr>ENERO</vt:lpstr>
      <vt:lpstr>FEBRERO</vt:lpstr>
      <vt:lpstr>MARZO</vt:lpstr>
      <vt:lpstr>ABRIL</vt:lpstr>
      <vt:lpstr>MAYO</vt:lpstr>
      <vt:lpstr>JUNIO</vt:lpstr>
      <vt:lpstr>JULIO </vt:lpstr>
      <vt:lpstr>AGOSTO</vt:lpstr>
      <vt:lpstr>SEPTIEMBRE </vt:lpstr>
      <vt:lpstr>OCTUBRE </vt:lpstr>
      <vt:lpstr>NOVIEMBRE </vt:lpstr>
      <vt:lpstr>DICIEMBRE </vt:lpstr>
      <vt:lpstr>GRAFICO</vt:lpstr>
    </vt:vector>
  </TitlesOfParts>
  <Company>www.intercambiosvirtuales.org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Jussef Martinez</cp:lastModifiedBy>
  <dcterms:created xsi:type="dcterms:W3CDTF">2013-10-23T15:15:27Z</dcterms:created>
  <dcterms:modified xsi:type="dcterms:W3CDTF">2015-05-07T13:39:50Z</dcterms:modified>
</cp:coreProperties>
</file>